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 tabRatio="781" activeTab="8"/>
  </bookViews>
  <sheets>
    <sheet name="Кольцово_Семейная_Сбер" sheetId="50" r:id="rId1"/>
    <sheet name="Кольцово" sheetId="49" r:id="rId2"/>
    <sheet name="ЖК ВЛ_Семейная_Сбер" sheetId="51" r:id="rId3"/>
    <sheet name="ЖК ВЛ" sheetId="36" r:id="rId4"/>
    <sheet name="ЖК ЛМ3_Семейная_Сбер" sheetId="52" r:id="rId5"/>
    <sheet name="ЖК ЛМ3" sheetId="35" r:id="rId6"/>
    <sheet name="ЖК Медовый_Семейная_Сбербанк" sheetId="53" r:id="rId7"/>
    <sheet name="ЖК Медовый" sheetId="42" r:id="rId8"/>
    <sheet name="Индивидуальные" sheetId="44" r:id="rId9"/>
  </sheets>
  <definedNames>
    <definedName name="_xlnm._FilterDatabase" localSheetId="3" hidden="1">'ЖК ВЛ'!#REF!</definedName>
    <definedName name="_xlnm._FilterDatabase" localSheetId="2" hidden="1">'ЖК ВЛ_Семейная_Сбер'!#REF!</definedName>
  </definedNames>
  <calcPr calcId="145621"/>
</workbook>
</file>

<file path=xl/calcChain.xml><?xml version="1.0" encoding="utf-8"?>
<calcChain xmlns="http://schemas.openxmlformats.org/spreadsheetml/2006/main">
  <c r="F7" i="44" l="1"/>
  <c r="E7" i="44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30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29" i="53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4" i="53"/>
  <c r="C4" i="53"/>
  <c r="C5" i="53"/>
  <c r="C6" i="53"/>
  <c r="C7" i="53"/>
  <c r="C8" i="53"/>
  <c r="C9" i="53"/>
  <c r="C10" i="53"/>
  <c r="C11" i="53"/>
  <c r="C12" i="53"/>
  <c r="C13" i="53"/>
  <c r="C14" i="53"/>
  <c r="C15" i="53"/>
  <c r="C16" i="53"/>
  <c r="C17" i="53"/>
  <c r="C18" i="53"/>
  <c r="C19" i="53"/>
  <c r="C20" i="53"/>
  <c r="C21" i="53"/>
  <c r="C22" i="53"/>
  <c r="C23" i="53"/>
  <c r="C24" i="53"/>
  <c r="C25" i="53"/>
  <c r="C3" i="53"/>
  <c r="I24" i="52"/>
  <c r="G25" i="52"/>
  <c r="G26" i="52"/>
  <c r="G27" i="52"/>
  <c r="G28" i="52"/>
  <c r="G29" i="52"/>
  <c r="G30" i="52"/>
  <c r="G31" i="52"/>
  <c r="G32" i="52"/>
  <c r="G33" i="52"/>
  <c r="G34" i="52"/>
  <c r="G35" i="52"/>
  <c r="G36" i="52"/>
  <c r="G37" i="52"/>
  <c r="G38" i="52"/>
  <c r="G39" i="52"/>
  <c r="G41" i="52"/>
  <c r="G24" i="52"/>
  <c r="E25" i="52"/>
  <c r="E26" i="52"/>
  <c r="E27" i="52"/>
  <c r="E28" i="52"/>
  <c r="E29" i="52"/>
  <c r="E30" i="52"/>
  <c r="E31" i="52"/>
  <c r="E32" i="52"/>
  <c r="E33" i="52"/>
  <c r="E34" i="52"/>
  <c r="E35" i="52"/>
  <c r="E36" i="52"/>
  <c r="E37" i="52"/>
  <c r="E38" i="52"/>
  <c r="E39" i="52"/>
  <c r="E40" i="52"/>
  <c r="E41" i="52"/>
  <c r="E24" i="52"/>
  <c r="C26" i="52"/>
  <c r="C27" i="52"/>
  <c r="C28" i="52"/>
  <c r="C29" i="52"/>
  <c r="C30" i="52"/>
  <c r="C31" i="52"/>
  <c r="C32" i="52"/>
  <c r="C33" i="52"/>
  <c r="C34" i="52"/>
  <c r="C40" i="52"/>
  <c r="C41" i="52"/>
  <c r="C24" i="52"/>
  <c r="I3" i="52"/>
  <c r="G4" i="52"/>
  <c r="G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G18" i="52"/>
  <c r="G20" i="52"/>
  <c r="G3" i="52"/>
  <c r="E4" i="52"/>
  <c r="E5" i="52"/>
  <c r="E6" i="52"/>
  <c r="E7" i="52"/>
  <c r="E8" i="52"/>
  <c r="E9" i="52"/>
  <c r="E10" i="52"/>
  <c r="E11" i="52"/>
  <c r="E12" i="52"/>
  <c r="E13" i="52"/>
  <c r="E14" i="52"/>
  <c r="E15" i="52"/>
  <c r="E16" i="52"/>
  <c r="E17" i="52"/>
  <c r="E18" i="52"/>
  <c r="E19" i="52"/>
  <c r="E20" i="52"/>
  <c r="E3" i="52"/>
  <c r="C5" i="52"/>
  <c r="C6" i="52"/>
  <c r="C7" i="52"/>
  <c r="C8" i="52"/>
  <c r="C9" i="52"/>
  <c r="C10" i="52"/>
  <c r="C11" i="52"/>
  <c r="C12" i="52"/>
  <c r="C13" i="52"/>
  <c r="C19" i="52"/>
  <c r="C20" i="52"/>
  <c r="C3" i="52"/>
  <c r="I35" i="51"/>
  <c r="I36" i="51"/>
  <c r="I37" i="51"/>
  <c r="I38" i="51"/>
  <c r="I39" i="51"/>
  <c r="I40" i="51"/>
  <c r="I41" i="51"/>
  <c r="I42" i="51"/>
  <c r="I43" i="51"/>
  <c r="I44" i="51"/>
  <c r="I45" i="51"/>
  <c r="I46" i="51"/>
  <c r="I47" i="51"/>
  <c r="I48" i="51"/>
  <c r="I49" i="51"/>
  <c r="I50" i="51"/>
  <c r="I51" i="51"/>
  <c r="I52" i="51"/>
  <c r="I53" i="51"/>
  <c r="I54" i="51"/>
  <c r="I55" i="51"/>
  <c r="I56" i="51"/>
  <c r="I57" i="51"/>
  <c r="I58" i="51"/>
  <c r="I59" i="51"/>
  <c r="I60" i="51"/>
  <c r="I61" i="51"/>
  <c r="I34" i="51"/>
  <c r="G35" i="51"/>
  <c r="G36" i="51"/>
  <c r="G37" i="51"/>
  <c r="G38" i="51"/>
  <c r="G39" i="51"/>
  <c r="G40" i="51"/>
  <c r="G41" i="51"/>
  <c r="G42" i="51"/>
  <c r="G43" i="51"/>
  <c r="G44" i="51"/>
  <c r="G45" i="51"/>
  <c r="G46" i="51"/>
  <c r="G47" i="51"/>
  <c r="G48" i="51"/>
  <c r="G49" i="51"/>
  <c r="G50" i="51"/>
  <c r="G51" i="51"/>
  <c r="G52" i="51"/>
  <c r="G53" i="51"/>
  <c r="G54" i="51"/>
  <c r="G55" i="51"/>
  <c r="G56" i="51"/>
  <c r="G57" i="51"/>
  <c r="G58" i="51"/>
  <c r="G59" i="51"/>
  <c r="G60" i="51"/>
  <c r="G61" i="51"/>
  <c r="G34" i="51"/>
  <c r="E35" i="51"/>
  <c r="E36" i="51"/>
  <c r="E37" i="51"/>
  <c r="E38" i="51"/>
  <c r="E39" i="51"/>
  <c r="E40" i="51"/>
  <c r="E41" i="51"/>
  <c r="E42" i="51"/>
  <c r="E43" i="51"/>
  <c r="E44" i="51"/>
  <c r="E45" i="51"/>
  <c r="E46" i="51"/>
  <c r="E47" i="51"/>
  <c r="E48" i="51"/>
  <c r="E49" i="51"/>
  <c r="E50" i="51"/>
  <c r="E51" i="51"/>
  <c r="E52" i="51"/>
  <c r="E53" i="51"/>
  <c r="E54" i="51"/>
  <c r="E55" i="51"/>
  <c r="E56" i="51"/>
  <c r="E57" i="51"/>
  <c r="E58" i="51"/>
  <c r="E59" i="51"/>
  <c r="E60" i="51"/>
  <c r="E61" i="51"/>
  <c r="E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56" i="51"/>
  <c r="C57" i="51"/>
  <c r="C58" i="51"/>
  <c r="C59" i="51"/>
  <c r="C60" i="51"/>
  <c r="C61" i="51"/>
  <c r="C34" i="51"/>
  <c r="I4" i="51"/>
  <c r="I5" i="51"/>
  <c r="I6" i="51"/>
  <c r="I7" i="51"/>
  <c r="I8" i="51"/>
  <c r="I9" i="51"/>
  <c r="I10" i="51"/>
  <c r="I11" i="51"/>
  <c r="I12" i="51"/>
  <c r="I13" i="51"/>
  <c r="I14" i="51"/>
  <c r="I15" i="51"/>
  <c r="I16" i="51"/>
  <c r="I17" i="51"/>
  <c r="I18" i="51"/>
  <c r="I19" i="51"/>
  <c r="I20" i="51"/>
  <c r="I21" i="51"/>
  <c r="I22" i="51"/>
  <c r="I23" i="51"/>
  <c r="I24" i="51"/>
  <c r="I25" i="51"/>
  <c r="I26" i="51"/>
  <c r="I27" i="51"/>
  <c r="I28" i="51"/>
  <c r="I29" i="51"/>
  <c r="I30" i="51"/>
  <c r="I3" i="51"/>
  <c r="G4" i="51"/>
  <c r="G5" i="51"/>
  <c r="G6" i="51"/>
  <c r="G7" i="51"/>
  <c r="G8" i="51"/>
  <c r="G9" i="51"/>
  <c r="G10" i="51"/>
  <c r="G11" i="51"/>
  <c r="G12" i="51"/>
  <c r="G13" i="51"/>
  <c r="G14" i="51"/>
  <c r="G15" i="51"/>
  <c r="G16" i="51"/>
  <c r="G17" i="51"/>
  <c r="G18" i="51"/>
  <c r="G19" i="51"/>
  <c r="G20" i="51"/>
  <c r="G21" i="51"/>
  <c r="G22" i="51"/>
  <c r="G23" i="51"/>
  <c r="G24" i="51"/>
  <c r="G25" i="51"/>
  <c r="G26" i="51"/>
  <c r="G27" i="51"/>
  <c r="G28" i="51"/>
  <c r="G29" i="51"/>
  <c r="G30" i="51"/>
  <c r="G3" i="51"/>
  <c r="E4" i="51"/>
  <c r="E5" i="51"/>
  <c r="E6" i="51"/>
  <c r="E7" i="51"/>
  <c r="E8" i="51"/>
  <c r="E9" i="51"/>
  <c r="E10" i="51"/>
  <c r="E11" i="51"/>
  <c r="E12" i="51"/>
  <c r="E13" i="51"/>
  <c r="E14" i="51"/>
  <c r="E15" i="51"/>
  <c r="E16" i="51"/>
  <c r="E17" i="51"/>
  <c r="E18" i="51"/>
  <c r="E19" i="51"/>
  <c r="E20" i="51"/>
  <c r="E21" i="51"/>
  <c r="E22" i="51"/>
  <c r="E23" i="51"/>
  <c r="E24" i="51"/>
  <c r="E25" i="51"/>
  <c r="E26" i="51"/>
  <c r="E27" i="51"/>
  <c r="E28" i="51"/>
  <c r="E29" i="51"/>
  <c r="E30" i="51"/>
  <c r="E3" i="51"/>
  <c r="C4" i="51"/>
  <c r="C5" i="51"/>
  <c r="C6" i="51"/>
  <c r="C7" i="51"/>
  <c r="C8" i="51"/>
  <c r="C9" i="51"/>
  <c r="C10" i="51"/>
  <c r="C11" i="51"/>
  <c r="C12" i="51"/>
  <c r="C13" i="51"/>
  <c r="C14" i="51"/>
  <c r="C15" i="51"/>
  <c r="C16" i="51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" i="51"/>
  <c r="F4" i="50"/>
  <c r="F5" i="50"/>
  <c r="F6" i="50"/>
  <c r="F7" i="50"/>
  <c r="F8" i="50"/>
  <c r="F9" i="50"/>
  <c r="F10" i="50"/>
  <c r="F11" i="50"/>
  <c r="F12" i="50"/>
  <c r="F13" i="50"/>
  <c r="F3" i="50"/>
  <c r="E4" i="50"/>
  <c r="E5" i="50"/>
  <c r="E6" i="50"/>
  <c r="E7" i="50"/>
  <c r="E8" i="50"/>
  <c r="E9" i="50"/>
  <c r="E10" i="50"/>
  <c r="E11" i="50"/>
  <c r="E12" i="50"/>
  <c r="E13" i="50"/>
  <c r="E3" i="50"/>
  <c r="D13" i="50"/>
  <c r="D9" i="50"/>
  <c r="D8" i="50"/>
  <c r="D7" i="50"/>
  <c r="D6" i="50"/>
  <c r="D5" i="50"/>
  <c r="D4" i="50"/>
  <c r="D13" i="49" l="1"/>
  <c r="D9" i="49"/>
  <c r="D8" i="49"/>
  <c r="D7" i="49"/>
  <c r="D6" i="49"/>
  <c r="D5" i="49"/>
  <c r="D4" i="49"/>
  <c r="G82" i="35" l="1"/>
  <c r="E82" i="35"/>
  <c r="C82" i="35"/>
  <c r="H82" i="35"/>
  <c r="F82" i="35"/>
  <c r="D82" i="35"/>
  <c r="G61" i="35"/>
  <c r="E61" i="35"/>
  <c r="C61" i="35"/>
  <c r="H61" i="35"/>
  <c r="F61" i="35"/>
  <c r="D61" i="35"/>
  <c r="G40" i="35"/>
  <c r="E40" i="35"/>
  <c r="C40" i="35"/>
  <c r="H40" i="35"/>
  <c r="F40" i="35"/>
  <c r="D40" i="35"/>
  <c r="H20" i="35"/>
  <c r="G20" i="35"/>
  <c r="E20" i="35"/>
  <c r="C20" i="35"/>
  <c r="F20" i="35"/>
  <c r="D20" i="35"/>
  <c r="C19" i="35" l="1"/>
  <c r="G7" i="49" l="1"/>
  <c r="F7" i="49"/>
  <c r="E7" i="49"/>
  <c r="G6" i="49"/>
  <c r="F6" i="49"/>
  <c r="E6" i="49"/>
  <c r="H77" i="35" l="1"/>
  <c r="F80" i="35"/>
  <c r="F79" i="35"/>
  <c r="F78" i="35"/>
  <c r="F77" i="35"/>
  <c r="F76" i="35"/>
  <c r="F59" i="35"/>
  <c r="F58" i="35"/>
  <c r="F57" i="35"/>
  <c r="F56" i="35"/>
  <c r="F55" i="35"/>
  <c r="F38" i="35"/>
  <c r="F37" i="35"/>
  <c r="F36" i="35"/>
  <c r="F35" i="35"/>
  <c r="F34" i="35"/>
  <c r="E18" i="35"/>
  <c r="E17" i="35"/>
  <c r="E16" i="35"/>
  <c r="E15" i="35"/>
  <c r="E14" i="35"/>
  <c r="D81" i="35" l="1"/>
  <c r="C81" i="35" s="1"/>
  <c r="E80" i="35"/>
  <c r="E79" i="35"/>
  <c r="E78" i="35"/>
  <c r="E77" i="35"/>
  <c r="E76" i="35"/>
  <c r="F81" i="35"/>
  <c r="E81" i="35" s="1"/>
  <c r="D60" i="35"/>
  <c r="C60" i="35" s="1"/>
  <c r="F60" i="35"/>
  <c r="E60" i="35"/>
  <c r="E59" i="35"/>
  <c r="E58" i="35"/>
  <c r="E57" i="35"/>
  <c r="E56" i="35"/>
  <c r="E55" i="35"/>
  <c r="D39" i="35"/>
  <c r="C39" i="35" s="1"/>
  <c r="E38" i="35"/>
  <c r="E37" i="35"/>
  <c r="E36" i="35"/>
  <c r="E35" i="35"/>
  <c r="E34" i="35"/>
  <c r="F39" i="35"/>
  <c r="E39" i="35" s="1"/>
  <c r="F19" i="35"/>
  <c r="D19" i="35"/>
  <c r="H15" i="35"/>
  <c r="F18" i="35"/>
  <c r="F17" i="35"/>
  <c r="F16" i="35"/>
  <c r="F15" i="35"/>
  <c r="F14" i="35"/>
  <c r="H35" i="35" l="1"/>
  <c r="H56" i="35"/>
  <c r="D3" i="42"/>
  <c r="D81" i="42" s="1"/>
  <c r="C81" i="42" s="1"/>
  <c r="D29" i="42" l="1"/>
  <c r="C29" i="42" s="1"/>
  <c r="D55" i="42"/>
  <c r="C55" i="42" s="1"/>
  <c r="G13" i="49"/>
  <c r="G12" i="49"/>
  <c r="G11" i="49"/>
  <c r="F13" i="49"/>
  <c r="F12" i="49"/>
  <c r="F11" i="49"/>
  <c r="E13" i="49"/>
  <c r="E12" i="49"/>
  <c r="E11" i="49"/>
  <c r="G3" i="44" l="1"/>
  <c r="F3" i="44"/>
  <c r="E3" i="44"/>
  <c r="E103" i="42"/>
  <c r="C103" i="42"/>
  <c r="E102" i="42"/>
  <c r="C102" i="42"/>
  <c r="E101" i="42"/>
  <c r="C101" i="42"/>
  <c r="E100" i="42"/>
  <c r="C100" i="42"/>
  <c r="E99" i="42"/>
  <c r="C99" i="42"/>
  <c r="E98" i="42"/>
  <c r="C98" i="42"/>
  <c r="E97" i="42"/>
  <c r="C97" i="42"/>
  <c r="E96" i="42"/>
  <c r="C96" i="42"/>
  <c r="E95" i="42"/>
  <c r="C95" i="42"/>
  <c r="E94" i="42"/>
  <c r="C94" i="42"/>
  <c r="E93" i="42"/>
  <c r="C93" i="42"/>
  <c r="E92" i="42"/>
  <c r="C92" i="42"/>
  <c r="E91" i="42"/>
  <c r="C91" i="42"/>
  <c r="E90" i="42"/>
  <c r="C90" i="42"/>
  <c r="E89" i="42"/>
  <c r="C89" i="42"/>
  <c r="E88" i="42"/>
  <c r="C88" i="42"/>
  <c r="E87" i="42"/>
  <c r="C87" i="42"/>
  <c r="E86" i="42"/>
  <c r="C86" i="42"/>
  <c r="E85" i="42"/>
  <c r="C85" i="42"/>
  <c r="E84" i="42"/>
  <c r="C84" i="42"/>
  <c r="E83" i="42"/>
  <c r="C83" i="42"/>
  <c r="E82" i="42"/>
  <c r="C82" i="42"/>
  <c r="G59" i="35"/>
  <c r="G58" i="35"/>
  <c r="G57" i="35"/>
  <c r="G56" i="35"/>
  <c r="G55" i="35"/>
  <c r="G54" i="35"/>
  <c r="E54" i="35"/>
  <c r="C54" i="35"/>
  <c r="G53" i="35"/>
  <c r="E53" i="35"/>
  <c r="C53" i="35"/>
  <c r="G52" i="35"/>
  <c r="E52" i="35"/>
  <c r="C52" i="35"/>
  <c r="G51" i="35"/>
  <c r="E51" i="35"/>
  <c r="C51" i="35"/>
  <c r="G50" i="35"/>
  <c r="E50" i="35"/>
  <c r="C50" i="35"/>
  <c r="G49" i="35"/>
  <c r="E49" i="35"/>
  <c r="C49" i="35"/>
  <c r="G48" i="35"/>
  <c r="E48" i="35"/>
  <c r="C48" i="35"/>
  <c r="G47" i="35"/>
  <c r="E47" i="35"/>
  <c r="C47" i="35"/>
  <c r="G46" i="35"/>
  <c r="E46" i="35"/>
  <c r="C46" i="35"/>
  <c r="G45" i="35"/>
  <c r="E45" i="35"/>
  <c r="I44" i="35"/>
  <c r="G44" i="35"/>
  <c r="E44" i="35"/>
  <c r="C44" i="35"/>
  <c r="C65" i="35"/>
  <c r="E65" i="35"/>
  <c r="G65" i="35"/>
  <c r="I65" i="35"/>
  <c r="E66" i="35"/>
  <c r="G66" i="35"/>
  <c r="C67" i="35"/>
  <c r="E67" i="35"/>
  <c r="G67" i="35"/>
  <c r="C68" i="35"/>
  <c r="E68" i="35"/>
  <c r="G68" i="35"/>
  <c r="C69" i="35"/>
  <c r="E69" i="35"/>
  <c r="G69" i="35"/>
  <c r="C70" i="35"/>
  <c r="E70" i="35"/>
  <c r="G70" i="35"/>
  <c r="C71" i="35"/>
  <c r="E71" i="35"/>
  <c r="G71" i="35"/>
  <c r="C72" i="35"/>
  <c r="E72" i="35"/>
  <c r="G72" i="35"/>
  <c r="C73" i="35"/>
  <c r="E73" i="35"/>
  <c r="G73" i="35"/>
  <c r="C74" i="35"/>
  <c r="E74" i="35"/>
  <c r="G74" i="35"/>
  <c r="C75" i="35"/>
  <c r="E75" i="35"/>
  <c r="G75" i="35"/>
  <c r="G76" i="35"/>
  <c r="G77" i="35"/>
  <c r="G78" i="35"/>
  <c r="G79" i="35"/>
  <c r="G80" i="35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72" i="42"/>
  <c r="E73" i="42"/>
  <c r="E74" i="42"/>
  <c r="E75" i="42"/>
  <c r="E76" i="42"/>
  <c r="E77" i="42"/>
  <c r="E56" i="42"/>
  <c r="C57" i="42"/>
  <c r="C58" i="42"/>
  <c r="C59" i="42"/>
  <c r="C60" i="42"/>
  <c r="C61" i="42"/>
  <c r="C62" i="42"/>
  <c r="C63" i="42"/>
  <c r="C64" i="42"/>
  <c r="C65" i="42"/>
  <c r="C66" i="42"/>
  <c r="C67" i="42"/>
  <c r="C68" i="42"/>
  <c r="C69" i="42"/>
  <c r="C70" i="42"/>
  <c r="C71" i="42"/>
  <c r="C72" i="42"/>
  <c r="C73" i="42"/>
  <c r="C74" i="42"/>
  <c r="C75" i="42"/>
  <c r="C76" i="42"/>
  <c r="C77" i="42"/>
  <c r="C56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30" i="42"/>
  <c r="I23" i="35"/>
  <c r="G24" i="35"/>
  <c r="G25" i="35"/>
  <c r="G26" i="35"/>
  <c r="G27" i="35"/>
  <c r="G28" i="35"/>
  <c r="G29" i="35"/>
  <c r="G30" i="35"/>
  <c r="G31" i="35"/>
  <c r="G32" i="35"/>
  <c r="G33" i="35"/>
  <c r="G34" i="35"/>
  <c r="G35" i="35"/>
  <c r="G36" i="35"/>
  <c r="G37" i="35"/>
  <c r="G38" i="35"/>
  <c r="G23" i="35"/>
  <c r="E24" i="35"/>
  <c r="E25" i="35"/>
  <c r="E26" i="35"/>
  <c r="E27" i="35"/>
  <c r="E28" i="35"/>
  <c r="E29" i="35"/>
  <c r="E30" i="35"/>
  <c r="E31" i="35"/>
  <c r="E32" i="35"/>
  <c r="E33" i="35"/>
  <c r="E23" i="35"/>
  <c r="C26" i="35"/>
  <c r="C27" i="35"/>
  <c r="C28" i="35"/>
  <c r="C29" i="35"/>
  <c r="C30" i="35"/>
  <c r="C31" i="35"/>
  <c r="C32" i="35"/>
  <c r="C33" i="35"/>
  <c r="C25" i="35"/>
  <c r="C23" i="35"/>
  <c r="I97" i="36"/>
  <c r="I98" i="36"/>
  <c r="I99" i="36"/>
  <c r="I100" i="36"/>
  <c r="I101" i="36"/>
  <c r="I102" i="36"/>
  <c r="I103" i="36"/>
  <c r="I104" i="36"/>
  <c r="I105" i="36"/>
  <c r="I106" i="36"/>
  <c r="I107" i="36"/>
  <c r="I108" i="36"/>
  <c r="I109" i="36"/>
  <c r="I110" i="36"/>
  <c r="I111" i="36"/>
  <c r="I112" i="36"/>
  <c r="I113" i="36"/>
  <c r="I114" i="36"/>
  <c r="I115" i="36"/>
  <c r="I116" i="36"/>
  <c r="I117" i="36"/>
  <c r="I118" i="36"/>
  <c r="I119" i="36"/>
  <c r="I120" i="36"/>
  <c r="I121" i="36"/>
  <c r="I122" i="36"/>
  <c r="I123" i="36"/>
  <c r="I96" i="36"/>
  <c r="G97" i="36"/>
  <c r="G98" i="36"/>
  <c r="G99" i="36"/>
  <c r="G100" i="36"/>
  <c r="G101" i="36"/>
  <c r="G102" i="36"/>
  <c r="G103" i="36"/>
  <c r="G104" i="36"/>
  <c r="G105" i="36"/>
  <c r="G106" i="36"/>
  <c r="G107" i="36"/>
  <c r="G108" i="36"/>
  <c r="G109" i="36"/>
  <c r="G110" i="36"/>
  <c r="G111" i="36"/>
  <c r="G112" i="36"/>
  <c r="G113" i="36"/>
  <c r="G114" i="36"/>
  <c r="G115" i="36"/>
  <c r="G116" i="36"/>
  <c r="G117" i="36"/>
  <c r="G118" i="36"/>
  <c r="G119" i="36"/>
  <c r="G120" i="36"/>
  <c r="G121" i="36"/>
  <c r="G122" i="36"/>
  <c r="G123" i="36"/>
  <c r="G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96" i="36"/>
  <c r="C97" i="36"/>
  <c r="C98" i="36"/>
  <c r="C99" i="36"/>
  <c r="C100" i="36"/>
  <c r="C101" i="36"/>
  <c r="C102" i="36"/>
  <c r="C103" i="36"/>
  <c r="C104" i="36"/>
  <c r="C105" i="36"/>
  <c r="C106" i="36"/>
  <c r="C107" i="36"/>
  <c r="C108" i="36"/>
  <c r="C109" i="36"/>
  <c r="C110" i="36"/>
  <c r="C111" i="36"/>
  <c r="C112" i="36"/>
  <c r="C113" i="36"/>
  <c r="C114" i="36"/>
  <c r="C115" i="36"/>
  <c r="C116" i="36"/>
  <c r="C117" i="36"/>
  <c r="C118" i="36"/>
  <c r="C119" i="36"/>
  <c r="C120" i="36"/>
  <c r="C121" i="36"/>
  <c r="C122" i="36"/>
  <c r="C123" i="36"/>
  <c r="C96" i="36"/>
  <c r="I66" i="36"/>
  <c r="I67" i="36"/>
  <c r="I68" i="36"/>
  <c r="I69" i="36"/>
  <c r="I70" i="36"/>
  <c r="I71" i="36"/>
  <c r="I72" i="36"/>
  <c r="I73" i="36"/>
  <c r="I74" i="36"/>
  <c r="I75" i="36"/>
  <c r="I76" i="36"/>
  <c r="I77" i="36"/>
  <c r="I78" i="36"/>
  <c r="I79" i="36"/>
  <c r="I80" i="36"/>
  <c r="I81" i="36"/>
  <c r="I82" i="36"/>
  <c r="I83" i="36"/>
  <c r="I84" i="36"/>
  <c r="I85" i="36"/>
  <c r="I86" i="36"/>
  <c r="I87" i="36"/>
  <c r="I88" i="36"/>
  <c r="I89" i="36"/>
  <c r="I90" i="36"/>
  <c r="I91" i="36"/>
  <c r="I92" i="36"/>
  <c r="I65" i="36"/>
  <c r="G66" i="36"/>
  <c r="G67" i="36"/>
  <c r="G68" i="36"/>
  <c r="G69" i="36"/>
  <c r="G70" i="36"/>
  <c r="G71" i="36"/>
  <c r="G72" i="36"/>
  <c r="G73" i="36"/>
  <c r="G74" i="36"/>
  <c r="G75" i="36"/>
  <c r="G76" i="36"/>
  <c r="G77" i="36"/>
  <c r="G78" i="36"/>
  <c r="G79" i="36"/>
  <c r="G80" i="36"/>
  <c r="G81" i="36"/>
  <c r="G82" i="36"/>
  <c r="G83" i="36"/>
  <c r="G84" i="36"/>
  <c r="G85" i="36"/>
  <c r="G86" i="36"/>
  <c r="G87" i="36"/>
  <c r="G88" i="36"/>
  <c r="G89" i="36"/>
  <c r="G90" i="36"/>
  <c r="G91" i="36"/>
  <c r="G92" i="36"/>
  <c r="G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80" i="36"/>
  <c r="E81" i="36"/>
  <c r="E82" i="36"/>
  <c r="E83" i="36"/>
  <c r="E84" i="36"/>
  <c r="E85" i="36"/>
  <c r="E86" i="36"/>
  <c r="E87" i="36"/>
  <c r="E88" i="36"/>
  <c r="E89" i="36"/>
  <c r="E90" i="36"/>
  <c r="E91" i="36"/>
  <c r="E92" i="36"/>
  <c r="E65" i="36"/>
  <c r="C66" i="36"/>
  <c r="C67" i="36"/>
  <c r="C68" i="36"/>
  <c r="C69" i="36"/>
  <c r="C70" i="36"/>
  <c r="C71" i="36"/>
  <c r="C72" i="36"/>
  <c r="C73" i="36"/>
  <c r="C74" i="36"/>
  <c r="C75" i="36"/>
  <c r="C76" i="36"/>
  <c r="C77" i="36"/>
  <c r="C78" i="36"/>
  <c r="C79" i="36"/>
  <c r="C80" i="36"/>
  <c r="C81" i="36"/>
  <c r="C82" i="36"/>
  <c r="C83" i="36"/>
  <c r="C84" i="36"/>
  <c r="C85" i="36"/>
  <c r="C86" i="36"/>
  <c r="C87" i="36"/>
  <c r="C88" i="36"/>
  <c r="C89" i="36"/>
  <c r="C90" i="36"/>
  <c r="C91" i="36"/>
  <c r="C92" i="36"/>
  <c r="C65" i="36"/>
  <c r="I35" i="36"/>
  <c r="I36" i="36"/>
  <c r="I37" i="36"/>
  <c r="I38" i="36"/>
  <c r="I39" i="36"/>
  <c r="I40" i="36"/>
  <c r="I41" i="36"/>
  <c r="I42" i="36"/>
  <c r="I43" i="36"/>
  <c r="I44" i="36"/>
  <c r="I45" i="36"/>
  <c r="I46" i="36"/>
  <c r="I47" i="36"/>
  <c r="I48" i="36"/>
  <c r="I49" i="36"/>
  <c r="I50" i="36"/>
  <c r="I51" i="36"/>
  <c r="I52" i="36"/>
  <c r="I53" i="36"/>
  <c r="I54" i="36"/>
  <c r="I55" i="36"/>
  <c r="I56" i="36"/>
  <c r="I57" i="36"/>
  <c r="I58" i="36"/>
  <c r="I59" i="36"/>
  <c r="I60" i="36"/>
  <c r="I61" i="36"/>
  <c r="I34" i="36"/>
  <c r="G35" i="36"/>
  <c r="G36" i="36"/>
  <c r="G37" i="36"/>
  <c r="G38" i="36"/>
  <c r="G39" i="36"/>
  <c r="G40" i="36"/>
  <c r="G41" i="36"/>
  <c r="G42" i="36"/>
  <c r="G43" i="36"/>
  <c r="G44" i="36"/>
  <c r="G45" i="36"/>
  <c r="G46" i="36"/>
  <c r="G47" i="36"/>
  <c r="G48" i="36"/>
  <c r="G49" i="36"/>
  <c r="G50" i="36"/>
  <c r="G51" i="36"/>
  <c r="G52" i="36"/>
  <c r="G53" i="36"/>
  <c r="G54" i="36"/>
  <c r="G55" i="36"/>
  <c r="G56" i="36"/>
  <c r="G57" i="36"/>
  <c r="G58" i="36"/>
  <c r="G59" i="36"/>
  <c r="G60" i="36"/>
  <c r="G61" i="36"/>
  <c r="G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34" i="36"/>
  <c r="C35" i="36"/>
  <c r="C36" i="36"/>
  <c r="C37" i="36"/>
  <c r="C38" i="36"/>
  <c r="C39" i="36"/>
  <c r="C40" i="36"/>
  <c r="C41" i="36"/>
  <c r="C42" i="36"/>
  <c r="C43" i="36"/>
  <c r="C44" i="36"/>
  <c r="C45" i="36"/>
  <c r="C46" i="36"/>
  <c r="C47" i="36"/>
  <c r="C48" i="36"/>
  <c r="C49" i="36"/>
  <c r="C50" i="36"/>
  <c r="C51" i="36"/>
  <c r="C52" i="36"/>
  <c r="C53" i="36"/>
  <c r="C54" i="36"/>
  <c r="C55" i="36"/>
  <c r="C56" i="36"/>
  <c r="C57" i="36"/>
  <c r="C58" i="36"/>
  <c r="C59" i="36"/>
  <c r="C60" i="36"/>
  <c r="C61" i="36"/>
  <c r="C34" i="36"/>
  <c r="J12" i="36"/>
  <c r="H12" i="36"/>
  <c r="F12" i="36"/>
  <c r="D12" i="36"/>
  <c r="J11" i="36"/>
  <c r="H11" i="36"/>
  <c r="F11" i="36"/>
  <c r="D11" i="36"/>
  <c r="J10" i="36"/>
  <c r="H10" i="36"/>
  <c r="F10" i="36"/>
  <c r="D10" i="36"/>
  <c r="J9" i="36"/>
  <c r="H9" i="36"/>
  <c r="F9" i="36"/>
  <c r="D9" i="36"/>
  <c r="G9" i="49"/>
  <c r="G8" i="49"/>
  <c r="G5" i="49"/>
  <c r="G4" i="49"/>
  <c r="G3" i="49"/>
  <c r="F9" i="49"/>
  <c r="F8" i="49"/>
  <c r="F5" i="49"/>
  <c r="F4" i="49"/>
  <c r="F3" i="49"/>
  <c r="E9" i="49"/>
  <c r="E8" i="49"/>
  <c r="E5" i="49"/>
  <c r="E4" i="49"/>
  <c r="E3" i="49"/>
  <c r="D4" i="42" l="1"/>
  <c r="F4" i="42"/>
  <c r="D5" i="42"/>
  <c r="F5" i="42"/>
  <c r="D6" i="42"/>
  <c r="F6" i="42"/>
  <c r="D7" i="42"/>
  <c r="F7" i="42"/>
  <c r="D8" i="42"/>
  <c r="F8" i="42"/>
  <c r="D9" i="42"/>
  <c r="F9" i="42"/>
  <c r="D10" i="42"/>
  <c r="F10" i="42"/>
  <c r="D11" i="42"/>
  <c r="F11" i="42"/>
  <c r="D12" i="42"/>
  <c r="F12" i="42"/>
  <c r="D13" i="42"/>
  <c r="F13" i="42"/>
  <c r="D14" i="42"/>
  <c r="F14" i="42"/>
  <c r="D15" i="42"/>
  <c r="F15" i="42"/>
  <c r="D16" i="42"/>
  <c r="F16" i="42"/>
  <c r="D17" i="42"/>
  <c r="F17" i="42"/>
  <c r="D18" i="42"/>
  <c r="F18" i="42"/>
  <c r="F25" i="42"/>
  <c r="D25" i="42"/>
  <c r="F24" i="42"/>
  <c r="D24" i="42"/>
  <c r="F23" i="42"/>
  <c r="D23" i="42"/>
  <c r="F22" i="42"/>
  <c r="D22" i="42"/>
  <c r="F21" i="42"/>
  <c r="D21" i="42"/>
  <c r="F20" i="42"/>
  <c r="D20" i="42"/>
  <c r="F19" i="42"/>
  <c r="D19" i="42"/>
  <c r="H18" i="35" l="1"/>
  <c r="H17" i="35"/>
  <c r="H16" i="35"/>
  <c r="H14" i="35"/>
  <c r="F4" i="35" l="1"/>
  <c r="F5" i="35"/>
  <c r="F6" i="35"/>
  <c r="F7" i="35"/>
  <c r="F8" i="35"/>
  <c r="F9" i="35"/>
  <c r="F10" i="35"/>
  <c r="F11" i="35"/>
  <c r="F12" i="35"/>
  <c r="F13" i="35"/>
  <c r="F3" i="35"/>
  <c r="D5" i="35"/>
  <c r="D6" i="35"/>
  <c r="D7" i="35"/>
  <c r="D8" i="35"/>
  <c r="D9" i="35"/>
  <c r="D10" i="35"/>
  <c r="D11" i="35"/>
  <c r="D12" i="35"/>
  <c r="D13" i="35"/>
  <c r="D3" i="35"/>
  <c r="H4" i="35"/>
  <c r="H5" i="35"/>
  <c r="D30" i="36"/>
  <c r="D29" i="36"/>
  <c r="F30" i="36"/>
  <c r="F29" i="36"/>
  <c r="J30" i="36"/>
  <c r="J29" i="36"/>
  <c r="H30" i="36"/>
  <c r="H29" i="36"/>
  <c r="J6" i="36"/>
  <c r="H6" i="36"/>
  <c r="F6" i="36"/>
  <c r="D6" i="36"/>
  <c r="J8" i="36"/>
  <c r="H8" i="36"/>
  <c r="F8" i="36"/>
  <c r="D8" i="36"/>
  <c r="J7" i="36"/>
  <c r="H7" i="36"/>
  <c r="F7" i="36"/>
  <c r="D7" i="36"/>
  <c r="D4" i="36"/>
  <c r="D3" i="36"/>
  <c r="F4" i="36"/>
  <c r="F3" i="36"/>
  <c r="J4" i="36"/>
  <c r="J3" i="36"/>
  <c r="H4" i="36"/>
  <c r="H3" i="36"/>
  <c r="H3" i="35" l="1"/>
  <c r="J3" i="35"/>
  <c r="H6" i="35"/>
  <c r="H7" i="35"/>
  <c r="H9" i="35" l="1"/>
  <c r="H8" i="35"/>
  <c r="H13" i="35"/>
  <c r="H12" i="35"/>
  <c r="H11" i="35"/>
  <c r="H10" i="35"/>
  <c r="D5" i="36" l="1"/>
  <c r="F5" i="36"/>
  <c r="H5" i="36"/>
  <c r="J5" i="36"/>
  <c r="D13" i="36"/>
  <c r="F13" i="36"/>
  <c r="H13" i="36"/>
  <c r="J13" i="36"/>
  <c r="D14" i="36"/>
  <c r="F14" i="36"/>
  <c r="H14" i="36"/>
  <c r="J14" i="36"/>
  <c r="D15" i="36"/>
  <c r="F15" i="36"/>
  <c r="H15" i="36"/>
  <c r="J15" i="36"/>
  <c r="D16" i="36"/>
  <c r="F16" i="36"/>
  <c r="H16" i="36"/>
  <c r="J16" i="36"/>
  <c r="D17" i="36"/>
  <c r="F17" i="36"/>
  <c r="H17" i="36"/>
  <c r="J17" i="36"/>
  <c r="D18" i="36"/>
  <c r="F18" i="36"/>
  <c r="H18" i="36"/>
  <c r="J18" i="36"/>
  <c r="D19" i="36"/>
  <c r="F19" i="36"/>
  <c r="H19" i="36"/>
  <c r="J19" i="36"/>
  <c r="D20" i="36"/>
  <c r="F20" i="36"/>
  <c r="H20" i="36"/>
  <c r="J20" i="36"/>
  <c r="D21" i="36"/>
  <c r="F21" i="36"/>
  <c r="H21" i="36"/>
  <c r="J21" i="36"/>
  <c r="D22" i="36"/>
  <c r="F22" i="36"/>
  <c r="H22" i="36"/>
  <c r="J22" i="36"/>
  <c r="D23" i="36"/>
  <c r="F23" i="36"/>
  <c r="H23" i="36"/>
  <c r="J23" i="36"/>
  <c r="D24" i="36"/>
  <c r="F24" i="36"/>
  <c r="H24" i="36"/>
  <c r="J24" i="36"/>
  <c r="D25" i="36"/>
  <c r="F25" i="36"/>
  <c r="H25" i="36"/>
  <c r="J25" i="36"/>
  <c r="D26" i="36"/>
  <c r="F26" i="36"/>
  <c r="H26" i="36"/>
  <c r="J26" i="36"/>
  <c r="D27" i="36"/>
  <c r="F27" i="36"/>
  <c r="H27" i="36"/>
  <c r="J27" i="36"/>
  <c r="D28" i="36"/>
  <c r="F28" i="36"/>
  <c r="H28" i="36"/>
  <c r="J28" i="36"/>
</calcChain>
</file>

<file path=xl/sharedStrings.xml><?xml version="1.0" encoding="utf-8"?>
<sst xmlns="http://schemas.openxmlformats.org/spreadsheetml/2006/main" count="1213" uniqueCount="131">
  <si>
    <t>Объект</t>
  </si>
  <si>
    <t>Площадь кв.м.</t>
  </si>
  <si>
    <t>Ремонт в том числе</t>
  </si>
  <si>
    <t>Стоимость руб.</t>
  </si>
  <si>
    <t>Ремонт</t>
  </si>
  <si>
    <t>Цена кв.м. 16 этаж</t>
  </si>
  <si>
    <t>Цена кв.м.  (высокий)             7-15 этаж</t>
  </si>
  <si>
    <t>Цена кв.м. 3-6 этаж</t>
  </si>
  <si>
    <t>Цена кв.м. 2 этаж</t>
  </si>
  <si>
    <t>ул. Новочеркасская, 49 (дом 14) 1 секция 1к</t>
  </si>
  <si>
    <t>Отложенный ремонт</t>
  </si>
  <si>
    <t>ул. Новочеркасская, 48 (дом 15) 4 секция студия</t>
  </si>
  <si>
    <t>ул. Новочеркасская, 48 (дом 15) 4 секция 1к</t>
  </si>
  <si>
    <t>ул. Новочеркасская, 48 (дом 15) 4 секция 2к</t>
  </si>
  <si>
    <t>Цена кв.м. 7-17 этаж</t>
  </si>
  <si>
    <t>Цена кв.м. 18 этаж</t>
  </si>
  <si>
    <t>Стандартный ремонт</t>
  </si>
  <si>
    <t>Дорогой ремонт + кухня</t>
  </si>
  <si>
    <t>ул. Новочеркасская, 48 (дом 15) 3 секция студия</t>
  </si>
  <si>
    <t>ул. Новочеркасская, 48 (дом 15) 3 секция 1к</t>
  </si>
  <si>
    <t>ул. Новочеркасская, 48 (дом 15) 3 секция 2к</t>
  </si>
  <si>
    <t>Отложенный</t>
  </si>
  <si>
    <t>Стандартный ремонт + кухня</t>
  </si>
  <si>
    <t>ул. Новочеркасская, 48 (дом 15) 2 секция студия</t>
  </si>
  <si>
    <t>ул. Новочеркасская, 48 (дом 15) 2 секция 1к</t>
  </si>
  <si>
    <t>ул. Новочеркасская, 48 (дом 15) 2 секция 2к</t>
  </si>
  <si>
    <t xml:space="preserve">Стандартный ремонт </t>
  </si>
  <si>
    <t>ул. Левитана, д.2, 2к, 6 секция</t>
  </si>
  <si>
    <t>ул. Новочеркасская, 48 (дом 15) 1 секция студия</t>
  </si>
  <si>
    <t>ул. Новочеркасская, 48 (дом 15) 1 секция 1к</t>
  </si>
  <si>
    <t>ул. Новочеркасская, 48 (дом 15) 1 секция 2к</t>
  </si>
  <si>
    <t xml:space="preserve">Площадь </t>
  </si>
  <si>
    <t>Цена за кв.м. 1, 4 этаж</t>
  </si>
  <si>
    <t>Стоимость, руб.</t>
  </si>
  <si>
    <t>Цена за кв.м. 2, 3 этаж</t>
  </si>
  <si>
    <t xml:space="preserve">Ремонт в том числе </t>
  </si>
  <si>
    <t>ул. Новочеркасская, 49 (дом 14) 2 секция студия</t>
  </si>
  <si>
    <t>22 МД 1к</t>
  </si>
  <si>
    <t>22 МД 2к</t>
  </si>
  <si>
    <t>Пл. кв.м.</t>
  </si>
  <si>
    <t>ул. Левитана, д.6, 2к, 1 секция</t>
  </si>
  <si>
    <t>ул. Левитана, д.6, 3к, 1 секция</t>
  </si>
  <si>
    <t>23 МД Студия</t>
  </si>
  <si>
    <t xml:space="preserve">23 МД 1к </t>
  </si>
  <si>
    <t>23 МД 1к</t>
  </si>
  <si>
    <t>23 МД 2к</t>
  </si>
  <si>
    <t>Готовый</t>
  </si>
  <si>
    <t>Готовый ремонт</t>
  </si>
  <si>
    <t>Примечание</t>
  </si>
  <si>
    <t>Без ремонта</t>
  </si>
  <si>
    <t>ул. Левитана, д.6, 1к, 2 секция</t>
  </si>
  <si>
    <t>ул. Левитана, д.6, 2к, 2 секция</t>
  </si>
  <si>
    <t>ул. Левитана, д.6, 3к, 2 секция</t>
  </si>
  <si>
    <t>ул. Новочеркасская, 49 (дом 14) 2 секция 1к</t>
  </si>
  <si>
    <t>ул. Новочеркасская, 49 (дом 14) 2 секция2к</t>
  </si>
  <si>
    <t>ул. Новочеркасская, 49 (дом 14) 2 секция 2к</t>
  </si>
  <si>
    <t>ул. Новочеркасская, 53 (дом 19) 1,2 секция 1к</t>
  </si>
  <si>
    <t>Отложенный ремнт</t>
  </si>
  <si>
    <t>ул. Левитана, д.6, студия , 1 секция</t>
  </si>
  <si>
    <t>ул. Левитана, д.6, 1к, 1 секция</t>
  </si>
  <si>
    <t>Адрес</t>
  </si>
  <si>
    <t>Площадь (кв.м.)</t>
  </si>
  <si>
    <t>Земельный участок (кв.м.)</t>
  </si>
  <si>
    <t>74,2 кв.м.</t>
  </si>
  <si>
    <t>200 – 250 кв.м.</t>
  </si>
  <si>
    <t>136 кв.м.</t>
  </si>
  <si>
    <t>200 – 300 кв.м.</t>
  </si>
  <si>
    <t>301 – 500 кв.м.</t>
  </si>
  <si>
    <r>
      <t>Платиновый проезд</t>
    </r>
    <r>
      <rPr>
        <sz val="12"/>
        <color rgb="FF1F497D"/>
        <rFont val="Calibri"/>
        <family val="2"/>
        <charset val="204"/>
        <scheme val="minor"/>
      </rPr>
      <t xml:space="preserve"> </t>
    </r>
    <r>
      <rPr>
        <sz val="12"/>
        <color rgb="FF000000"/>
        <rFont val="Calibri"/>
        <family val="2"/>
        <charset val="204"/>
        <scheme val="minor"/>
      </rPr>
      <t xml:space="preserve">25,26,27,28,29; Рубиновый Проезд 30,31,32,39,40,41 </t>
    </r>
  </si>
  <si>
    <t>ул. Левитана, д.6, студия, 3 секция</t>
  </si>
  <si>
    <t>ул. Левитана, д.6, 1к, 3 секция</t>
  </si>
  <si>
    <t>24 МД Студия</t>
  </si>
  <si>
    <t xml:space="preserve">24 МД 1к </t>
  </si>
  <si>
    <t>24 МД 2к</t>
  </si>
  <si>
    <t>ул. Левитана, д.6, 2к, 3 секция</t>
  </si>
  <si>
    <t>С кухней и диваном</t>
  </si>
  <si>
    <t>Удорожание 15%</t>
  </si>
  <si>
    <t>Удорожание 20%</t>
  </si>
  <si>
    <r>
      <t>Скидка за Наличные и по Базовой ипотеки -</t>
    </r>
    <r>
      <rPr>
        <b/>
        <sz val="11"/>
        <color rgb="FFFF0000"/>
        <rFont val="Calibri"/>
        <family val="2"/>
        <charset val="204"/>
        <scheme val="minor"/>
      </rPr>
      <t xml:space="preserve"> 5%</t>
    </r>
  </si>
  <si>
    <t xml:space="preserve"> ВТБ</t>
  </si>
  <si>
    <t>ТВЕРЬ ВТБ</t>
  </si>
  <si>
    <t xml:space="preserve"> ДОМ РФ</t>
  </si>
  <si>
    <t>ВТБ</t>
  </si>
  <si>
    <t>Субсидия до 12,9%, на весь срок_ПВ 15%</t>
  </si>
  <si>
    <t>Субсидия до 12,9%, на весь срок_ПВ от 30,1%</t>
  </si>
  <si>
    <t>Субсидия до 12,9%, на весь срок_ПВ от 20,1%</t>
  </si>
  <si>
    <t>Субсидия до 12,9%, на 5 лет_ПВ 30,1%</t>
  </si>
  <si>
    <t>Субсидия до 8%, на 2 года_ПВ 30,1%</t>
  </si>
  <si>
    <t>Субсидия до 6,1%, на 2 года_ПВ 20,1%</t>
  </si>
  <si>
    <t>ул. Новочеркасская, 49 (дом 14) 3 секция студия</t>
  </si>
  <si>
    <t>ул. Новочеркасская, 49 (дом 14) 3 секция 1к</t>
  </si>
  <si>
    <t>ул. Новочеркасская, 49 (дом 14) 3 секция2к</t>
  </si>
  <si>
    <t>ул. Новочеркасская, 49 (дом 14) 3 секция 2к</t>
  </si>
  <si>
    <t>Базовый Прейскурант - сделки по семейной ипотеки, руб.</t>
  </si>
  <si>
    <t>15ВЛ , 11 эт., Кв. 48</t>
  </si>
  <si>
    <t xml:space="preserve"> СБЕРБАНК</t>
  </si>
  <si>
    <t>Рубиновый Проезд 39, таун 7</t>
  </si>
  <si>
    <t>Рубиновый Проезд 39, таун 8</t>
  </si>
  <si>
    <t>Рубиновый Проезд 39, таун 9</t>
  </si>
  <si>
    <t>ДИЗАЙН</t>
  </si>
  <si>
    <t>Рубиновый Проезд 32</t>
  </si>
  <si>
    <t>7 МД Студия</t>
  </si>
  <si>
    <t xml:space="preserve">Рубиновый Проезд 30,31,39,40,41 </t>
  </si>
  <si>
    <t xml:space="preserve">Платиновый проезд 25,26,27,28,29; </t>
  </si>
  <si>
    <t xml:space="preserve">Платиновый проезд 25,26,27, 28,29; </t>
  </si>
  <si>
    <t>Субсидия до 8%, на 2 года_ПВ 20,1%</t>
  </si>
  <si>
    <t>СБЕРБАНК</t>
  </si>
  <si>
    <t>ул. Левитана, д.6, 3к, 4 секция</t>
  </si>
  <si>
    <t>ул. Левитана, д.6, 3к, 5 секция</t>
  </si>
  <si>
    <r>
      <t xml:space="preserve">Базовый Прейскурант - сделки по семейной ипотеки, руб. </t>
    </r>
    <r>
      <rPr>
        <b/>
        <sz val="11"/>
        <color rgb="FFFF0000"/>
        <rFont val="Calibri"/>
        <family val="2"/>
        <charset val="204"/>
        <scheme val="minor"/>
      </rPr>
      <t>136 кв.м. - акция до 31.12.</t>
    </r>
  </si>
  <si>
    <r>
      <t xml:space="preserve">Ценообразование ЖК Кольцово </t>
    </r>
    <r>
      <rPr>
        <b/>
        <sz val="14"/>
        <color rgb="FF00B050"/>
        <rFont val="Calibri"/>
        <family val="2"/>
        <charset val="204"/>
        <scheme val="minor"/>
      </rPr>
      <t>с 22.10.2024г</t>
    </r>
    <r>
      <rPr>
        <b/>
        <sz val="14"/>
        <rFont val="Calibri"/>
        <family val="2"/>
        <charset val="204"/>
        <scheme val="minor"/>
      </rPr>
      <t>., вознаграждение АН 2%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</si>
  <si>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</t>
    </r>
    <r>
      <rPr>
        <b/>
        <sz val="14"/>
        <rFont val="Calibri"/>
        <family val="2"/>
        <charset val="204"/>
        <scheme val="minor"/>
      </rPr>
      <t>., оплата для АН 2%,</t>
    </r>
    <r>
      <rPr>
        <b/>
        <sz val="14"/>
        <color rgb="FFFF0000"/>
        <rFont val="Calibri"/>
        <family val="2"/>
        <charset val="204"/>
        <scheme val="minor"/>
      </rPr>
      <t xml:space="preserve"> Базовый Прейскурант для Семейной ипотеки без субсидирования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</si>
  <si>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22.10.2024г.,</t>
    </r>
    <r>
      <rPr>
        <b/>
        <sz val="14"/>
        <rFont val="Calibri"/>
        <family val="2"/>
        <charset val="204"/>
        <scheme val="minor"/>
      </rPr>
      <t xml:space="preserve"> оплата для АН 2%, </t>
    </r>
    <r>
      <rPr>
        <b/>
        <sz val="14"/>
        <color rgb="FFFF0000"/>
        <rFont val="Calibri"/>
        <family val="2"/>
        <charset val="204"/>
        <scheme val="minor"/>
      </rPr>
      <t>Удорожание 15%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</si>
  <si>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22.10.2024г.</t>
    </r>
    <r>
      <rPr>
        <b/>
        <sz val="14"/>
        <rFont val="Calibri"/>
        <family val="2"/>
        <charset val="204"/>
        <scheme val="minor"/>
      </rPr>
      <t xml:space="preserve">, оплата для АН 2%, </t>
    </r>
    <r>
      <rPr>
        <b/>
        <sz val="14"/>
        <color rgb="FFFF0000"/>
        <rFont val="Calibri"/>
        <family val="2"/>
        <charset val="204"/>
        <scheme val="minor"/>
      </rPr>
      <t>Удорожание 20%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</si>
  <si>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22.10.2024г.</t>
    </r>
    <r>
      <rPr>
        <b/>
        <sz val="14"/>
        <rFont val="Calibri"/>
        <family val="2"/>
        <charset val="204"/>
        <scheme val="minor"/>
      </rPr>
      <t>, Скидка за Наличные и сделки по Базовой ипотеки -</t>
    </r>
    <r>
      <rPr>
        <b/>
        <sz val="14"/>
        <color rgb="FFFF0000"/>
        <rFont val="Calibri"/>
        <family val="2"/>
        <charset val="204"/>
        <scheme val="minor"/>
      </rPr>
      <t xml:space="preserve"> 5%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</si>
  <si>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22.10.2024г.,</t>
    </r>
    <r>
      <rPr>
        <b/>
        <sz val="14"/>
        <rFont val="Calibri"/>
        <family val="2"/>
        <charset val="204"/>
        <scheme val="minor"/>
      </rPr>
      <t xml:space="preserve"> оплата для АН 2%, </t>
    </r>
    <r>
      <rPr>
        <b/>
        <sz val="14"/>
        <color rgb="FFFF0000"/>
        <rFont val="Calibri"/>
        <family val="2"/>
        <charset val="204"/>
        <scheme val="minor"/>
      </rPr>
      <t>Базовый Прейскурант для Семейной ипотеки без субсидирования</t>
    </r>
  </si>
  <si>
    <r>
      <t xml:space="preserve">Ценообразование </t>
    </r>
    <r>
      <rPr>
        <b/>
        <sz val="14"/>
        <color rgb="FF00B050"/>
        <rFont val="Calibri"/>
        <family val="2"/>
        <charset val="204"/>
        <scheme val="minor"/>
      </rPr>
      <t>с 22.10.2024г.</t>
    </r>
    <r>
      <rPr>
        <b/>
        <sz val="14"/>
        <rFont val="Calibri"/>
        <family val="2"/>
        <charset val="204"/>
        <scheme val="minor"/>
      </rPr>
      <t xml:space="preserve">, </t>
    </r>
    <r>
      <rPr>
        <b/>
        <sz val="14"/>
        <color rgb="FFFF0000"/>
        <rFont val="Calibri"/>
        <family val="2"/>
        <charset val="204"/>
        <scheme val="minor"/>
      </rPr>
      <t>Удорожание 15%</t>
    </r>
  </si>
  <si>
    <r>
      <t xml:space="preserve">Ценообразование </t>
    </r>
    <r>
      <rPr>
        <b/>
        <sz val="14"/>
        <color rgb="FF00B050"/>
        <rFont val="Calibri"/>
        <family val="2"/>
        <charset val="204"/>
        <scheme val="minor"/>
      </rPr>
      <t>с 22.10.2024г.</t>
    </r>
    <r>
      <rPr>
        <b/>
        <sz val="14"/>
        <rFont val="Calibri"/>
        <family val="2"/>
        <charset val="204"/>
        <scheme val="minor"/>
      </rPr>
      <t xml:space="preserve">, </t>
    </r>
    <r>
      <rPr>
        <b/>
        <sz val="14"/>
        <color rgb="FFFF0000"/>
        <rFont val="Calibri"/>
        <family val="2"/>
        <charset val="204"/>
        <scheme val="minor"/>
      </rPr>
      <t>Удорожание 20%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</si>
  <si>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22.10.2024г.,</t>
    </r>
    <r>
      <rPr>
        <b/>
        <sz val="14"/>
        <rFont val="Calibri"/>
        <family val="2"/>
        <charset val="204"/>
        <scheme val="minor"/>
      </rPr>
      <t xml:space="preserve"> оплата для АН 2%, </t>
    </r>
    <r>
      <rPr>
        <b/>
        <sz val="14"/>
        <color rgb="FFFF0000"/>
        <rFont val="Calibri"/>
        <family val="2"/>
        <charset val="204"/>
        <scheme val="minor"/>
      </rPr>
      <t>Скидка за Наличные и сделки по Базовой ипотеки - 5%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</si>
  <si>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</t>
    </r>
    <r>
      <rPr>
        <b/>
        <sz val="14"/>
        <rFont val="Calibri"/>
        <family val="2"/>
        <charset val="204"/>
        <scheme val="minor"/>
      </rPr>
      <t>., оплата для АН 2%,</t>
    </r>
    <r>
      <rPr>
        <b/>
        <sz val="14"/>
        <color rgb="FFFF0000"/>
        <rFont val="Calibri"/>
        <family val="2"/>
        <charset val="204"/>
        <scheme val="minor"/>
      </rPr>
      <t xml:space="preserve">  Базовый Прейскурант для Семейной ипотеки без субсидирования</t>
    </r>
  </si>
  <si>
    <r>
      <t xml:space="preserve">Ценообразование </t>
    </r>
    <r>
      <rPr>
        <b/>
        <sz val="14"/>
        <color rgb="FF00B050"/>
        <rFont val="Calibri"/>
        <family val="2"/>
        <charset val="204"/>
        <scheme val="minor"/>
      </rPr>
      <t>с 22.10.2024г</t>
    </r>
    <r>
      <rPr>
        <b/>
        <sz val="14"/>
        <rFont val="Calibri"/>
        <family val="2"/>
        <charset val="204"/>
        <scheme val="minor"/>
      </rPr>
      <t xml:space="preserve">., оплата для АН 2%, </t>
    </r>
    <r>
      <rPr>
        <b/>
        <sz val="14"/>
        <color rgb="FFFF0000"/>
        <rFont val="Calibri"/>
        <family val="2"/>
        <charset val="204"/>
        <scheme val="minor"/>
      </rPr>
      <t>Удорожание 15%</t>
    </r>
  </si>
  <si>
    <r>
      <t xml:space="preserve">Ценообразование </t>
    </r>
    <r>
      <rPr>
        <b/>
        <sz val="14"/>
        <color rgb="FF00B050"/>
        <rFont val="Calibri"/>
        <family val="2"/>
        <charset val="204"/>
        <scheme val="minor"/>
      </rPr>
      <t>с 22.10.2024г</t>
    </r>
    <r>
      <rPr>
        <b/>
        <sz val="14"/>
        <rFont val="Calibri"/>
        <family val="2"/>
        <charset val="204"/>
        <scheme val="minor"/>
      </rPr>
      <t xml:space="preserve">., оплата для АН 2%, </t>
    </r>
    <r>
      <rPr>
        <b/>
        <sz val="14"/>
        <color rgb="FFFF0000"/>
        <rFont val="Calibri"/>
        <family val="2"/>
        <charset val="204"/>
        <scheme val="minor"/>
      </rPr>
      <t>Удорожание 20%</t>
    </r>
  </si>
  <si>
    <r>
      <t xml:space="preserve">Ценообразование </t>
    </r>
    <r>
      <rPr>
        <b/>
        <sz val="14"/>
        <color rgb="FF00B050"/>
        <rFont val="Calibri"/>
        <family val="2"/>
        <charset val="204"/>
        <scheme val="minor"/>
      </rPr>
      <t>с 22.10.2024г</t>
    </r>
    <r>
      <rPr>
        <b/>
        <sz val="14"/>
        <rFont val="Calibri"/>
        <family val="2"/>
        <charset val="204"/>
        <scheme val="minor"/>
      </rPr>
      <t xml:space="preserve">., оплата для АН 2%, </t>
    </r>
    <r>
      <rPr>
        <b/>
        <sz val="14"/>
        <color rgb="FFFF0000"/>
        <rFont val="Calibri"/>
        <family val="2"/>
        <charset val="204"/>
        <scheme val="minor"/>
      </rPr>
      <t>Скидка за Наличные и сделки по Базовой ипотеки - 5%</t>
    </r>
  </si>
  <si>
    <r>
      <t xml:space="preserve">Ценообразование квартир на ПИФе </t>
    </r>
    <r>
      <rPr>
        <b/>
        <sz val="14"/>
        <color rgb="FF00B050"/>
        <rFont val="Calibri"/>
        <family val="2"/>
        <charset val="204"/>
        <scheme val="minor"/>
      </rPr>
      <t>с 22.10.2024г.</t>
    </r>
    <r>
      <rPr>
        <b/>
        <sz val="14"/>
        <rFont val="Calibri"/>
        <family val="2"/>
        <charset val="204"/>
        <scheme val="minor"/>
      </rPr>
      <t>, вознаграждение АН 2%</t>
    </r>
  </si>
  <si>
    <r>
      <t xml:space="preserve">Базовый Прейскурант , руб. </t>
    </r>
    <r>
      <rPr>
        <b/>
        <sz val="11"/>
        <color rgb="FFFF0000"/>
        <rFont val="Calibri"/>
        <family val="2"/>
        <charset val="204"/>
        <scheme val="minor"/>
      </rPr>
      <t>136 кв.м. - акция до 31.12.</t>
    </r>
  </si>
  <si>
    <r>
      <rPr>
        <b/>
        <sz val="11"/>
        <color rgb="FFFF0000"/>
        <rFont val="Calibri"/>
        <family val="2"/>
        <charset val="204"/>
        <scheme val="minor"/>
      </rPr>
      <t xml:space="preserve">Удорожание 10% </t>
    </r>
    <r>
      <rPr>
        <b/>
        <sz val="11"/>
        <color theme="1"/>
        <rFont val="Calibri"/>
        <family val="2"/>
        <charset val="204"/>
        <scheme val="minor"/>
      </rPr>
      <t>при  ПВ от 20,1% до 30,1%</t>
    </r>
  </si>
  <si>
    <r>
      <rPr>
        <b/>
        <sz val="11"/>
        <color rgb="FFFF0000"/>
        <rFont val="Calibri"/>
        <family val="2"/>
        <charset val="204"/>
        <scheme val="minor"/>
      </rPr>
      <t xml:space="preserve">Удорожание 8% </t>
    </r>
    <r>
      <rPr>
        <b/>
        <sz val="11"/>
        <color theme="1"/>
        <rFont val="Calibri"/>
        <family val="2"/>
        <charset val="204"/>
        <scheme val="minor"/>
      </rPr>
      <t>при  ПВ от 30,1% до 50,1%</t>
    </r>
  </si>
  <si>
    <r>
      <t xml:space="preserve">Ценообразование ЖК Кольцово </t>
    </r>
    <r>
      <rPr>
        <b/>
        <sz val="14"/>
        <color rgb="FF00B050"/>
        <rFont val="Calibri"/>
        <family val="2"/>
        <charset val="204"/>
        <scheme val="minor"/>
      </rPr>
      <t>с 22.10.2024г</t>
    </r>
    <r>
      <rPr>
        <b/>
        <sz val="14"/>
        <rFont val="Calibri"/>
        <family val="2"/>
        <charset val="204"/>
        <scheme val="minor"/>
      </rPr>
      <t>., Семейная Ипотека ПАО Сбербанк, вознаграждение АН 2%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</si>
  <si>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</t>
    </r>
    <r>
      <rPr>
        <b/>
        <sz val="14"/>
        <rFont val="Calibri"/>
        <family val="2"/>
        <charset val="204"/>
        <scheme val="minor"/>
      </rPr>
      <t xml:space="preserve">., Семейная Ипотека ПАО Сбербанк, </t>
    </r>
    <r>
      <rPr>
        <b/>
        <sz val="14"/>
        <color rgb="FFFF0000"/>
        <rFont val="Calibri"/>
        <family val="2"/>
        <charset val="204"/>
        <scheme val="minor"/>
      </rPr>
      <t>удорожание 10% при ПВ от 20,1% до 30,1%</t>
    </r>
    <r>
      <rPr>
        <b/>
        <sz val="14"/>
        <rFont val="Calibri"/>
        <family val="2"/>
        <charset val="204"/>
        <scheme val="minor"/>
      </rPr>
      <t>, оплата для АН 2%</t>
    </r>
  </si>
  <si>
    <r>
      <t>Ценообразование</t>
    </r>
    <r>
      <rPr>
        <b/>
        <sz val="14"/>
        <color rgb="FF00B050"/>
        <rFont val="Calibri"/>
        <family val="2"/>
        <charset val="204"/>
        <scheme val="minor"/>
      </rPr>
      <t xml:space="preserve"> с 22.10.2024г</t>
    </r>
    <r>
      <rPr>
        <b/>
        <sz val="14"/>
        <rFont val="Calibri"/>
        <family val="2"/>
        <charset val="204"/>
        <scheme val="minor"/>
      </rPr>
      <t xml:space="preserve">., Семейная Ипотека ПАО Сбербанк, </t>
    </r>
    <r>
      <rPr>
        <b/>
        <sz val="14"/>
        <color rgb="FFFF0000"/>
        <rFont val="Calibri"/>
        <family val="2"/>
        <charset val="204"/>
        <scheme val="minor"/>
      </rPr>
      <t>удорожание 8% при ПВ от 30,1% до 50,1%</t>
    </r>
    <r>
      <rPr>
        <b/>
        <sz val="14"/>
        <rFont val="Calibri"/>
        <family val="2"/>
        <charset val="204"/>
        <scheme val="minor"/>
      </rPr>
      <t>, оплата для АН 2%</t>
    </r>
  </si>
  <si>
    <r>
      <t xml:space="preserve">Ценообразование квартир на ПИФе </t>
    </r>
    <r>
      <rPr>
        <b/>
        <sz val="14"/>
        <color rgb="FF00B050"/>
        <rFont val="Calibri"/>
        <family val="2"/>
        <charset val="204"/>
        <scheme val="minor"/>
      </rPr>
      <t>с 22.10.2024г.</t>
    </r>
    <r>
      <rPr>
        <b/>
        <sz val="14"/>
        <rFont val="Calibri"/>
        <family val="2"/>
        <charset val="204"/>
        <scheme val="minor"/>
      </rPr>
      <t>, Семейная Ипотека ПАО Сбербанк, вознаграждение АН 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</si>
</sst>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rgb="FF1F497D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sz val="12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7" fillId="0" borderId="0"/>
  </cellStyleXfs>
  <cellXfs count="2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8" fillId="0" borderId="3" xfId="0" applyFont="1" applyBorder="1"/>
    <xf numFmtId="0" fontId="18" fillId="0" borderId="11" xfId="0" applyFont="1" applyBorder="1"/>
    <xf numFmtId="0" fontId="18" fillId="0" borderId="12" xfId="0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3" fontId="18" fillId="3" borderId="1" xfId="0" applyNumberFormat="1" applyFont="1" applyFill="1" applyBorder="1" applyAlignment="1">
      <alignment horizontal="center"/>
    </xf>
    <xf numFmtId="3" fontId="18" fillId="3" borderId="15" xfId="0" applyNumberFormat="1" applyFont="1" applyFill="1" applyBorder="1" applyAlignment="1">
      <alignment horizontal="center"/>
    </xf>
    <xf numFmtId="2" fontId="18" fillId="0" borderId="1" xfId="0" applyNumberFormat="1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0" fontId="17" fillId="2" borderId="5" xfId="0" applyFont="1" applyFill="1" applyBorder="1"/>
    <xf numFmtId="3" fontId="0" fillId="0" borderId="0" xfId="0" applyNumberFormat="1"/>
    <xf numFmtId="0" fontId="20" fillId="3" borderId="8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9" fillId="2" borderId="0" xfId="0" applyFont="1" applyFill="1"/>
    <xf numFmtId="3" fontId="18" fillId="3" borderId="6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/>
    <xf numFmtId="2" fontId="18" fillId="0" borderId="6" xfId="0" applyNumberFormat="1" applyFont="1" applyBorder="1" applyAlignment="1">
      <alignment horizontal="center" wrapText="1"/>
    </xf>
    <xf numFmtId="0" fontId="17" fillId="2" borderId="11" xfId="0" applyFont="1" applyFill="1" applyBorder="1"/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1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2" fontId="18" fillId="2" borderId="2" xfId="0" applyNumberFormat="1" applyFont="1" applyFill="1" applyBorder="1" applyAlignment="1">
      <alignment horizontal="center"/>
    </xf>
    <xf numFmtId="3" fontId="18" fillId="3" borderId="2" xfId="0" applyNumberFormat="1" applyFont="1" applyFill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2" fontId="18" fillId="4" borderId="1" xfId="0" applyNumberFormat="1" applyFont="1" applyFill="1" applyBorder="1" applyAlignment="1">
      <alignment horizontal="center"/>
    </xf>
    <xf numFmtId="3" fontId="18" fillId="4" borderId="1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3" fontId="18" fillId="3" borderId="22" xfId="0" applyNumberFormat="1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2" fontId="18" fillId="4" borderId="14" xfId="0" applyNumberFormat="1" applyFont="1" applyFill="1" applyBorder="1" applyAlignment="1">
      <alignment horizontal="center"/>
    </xf>
    <xf numFmtId="3" fontId="18" fillId="4" borderId="14" xfId="0" applyNumberFormat="1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18" fillId="0" borderId="5" xfId="0" applyFont="1" applyBorder="1" applyAlignment="1">
      <alignment horizontal="center"/>
    </xf>
    <xf numFmtId="2" fontId="18" fillId="2" borderId="6" xfId="0" applyNumberFormat="1" applyFont="1" applyFill="1" applyBorder="1" applyAlignment="1">
      <alignment horizontal="center"/>
    </xf>
    <xf numFmtId="3" fontId="17" fillId="3" borderId="14" xfId="0" applyNumberFormat="1" applyFont="1" applyFill="1" applyBorder="1" applyAlignment="1">
      <alignment horizontal="center"/>
    </xf>
    <xf numFmtId="3" fontId="17" fillId="3" borderId="2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3" borderId="6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8" fillId="0" borderId="13" xfId="0" applyFont="1" applyBorder="1"/>
    <xf numFmtId="2" fontId="18" fillId="0" borderId="14" xfId="0" applyNumberFormat="1" applyFont="1" applyBorder="1" applyAlignment="1">
      <alignment horizontal="center" wrapText="1"/>
    </xf>
    <xf numFmtId="0" fontId="18" fillId="0" borderId="18" xfId="0" applyFont="1" applyBorder="1" applyAlignment="1">
      <alignment horizontal="center"/>
    </xf>
    <xf numFmtId="3" fontId="18" fillId="3" borderId="19" xfId="0" applyNumberFormat="1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3" fontId="18" fillId="0" borderId="0" xfId="0" applyNumberFormat="1" applyFo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0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8" fillId="3" borderId="17" xfId="0" applyNumberFormat="1" applyFont="1" applyFill="1" applyBorder="1" applyAlignment="1">
      <alignment horizontal="center"/>
    </xf>
    <xf numFmtId="0" fontId="17" fillId="2" borderId="13" xfId="0" applyFont="1" applyFill="1" applyBorder="1"/>
    <xf numFmtId="3" fontId="17" fillId="3" borderId="19" xfId="0" applyNumberFormat="1" applyFont="1" applyFill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20" xfId="0" applyFont="1" applyFill="1" applyBorder="1"/>
    <xf numFmtId="0" fontId="0" fillId="3" borderId="6" xfId="0" applyFill="1" applyBorder="1" applyAlignment="1">
      <alignment horizontal="center"/>
    </xf>
    <xf numFmtId="0" fontId="18" fillId="0" borderId="0" xfId="0" applyFont="1" applyBorder="1"/>
    <xf numFmtId="2" fontId="18" fillId="0" borderId="0" xfId="0" applyNumberFormat="1" applyFont="1" applyBorder="1" applyAlignment="1">
      <alignment horizontal="center" wrapText="1"/>
    </xf>
    <xf numFmtId="3" fontId="18" fillId="3" borderId="0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2" fontId="18" fillId="0" borderId="27" xfId="0" applyNumberFormat="1" applyFont="1" applyBorder="1" applyAlignment="1">
      <alignment horizontal="center" wrapText="1"/>
    </xf>
    <xf numFmtId="3" fontId="18" fillId="3" borderId="27" xfId="0" applyNumberFormat="1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2" fontId="18" fillId="0" borderId="29" xfId="0" applyNumberFormat="1" applyFont="1" applyBorder="1" applyAlignment="1">
      <alignment horizontal="center" wrapText="1"/>
    </xf>
    <xf numFmtId="3" fontId="18" fillId="3" borderId="23" xfId="0" applyNumberFormat="1" applyFont="1" applyFill="1" applyBorder="1" applyAlignment="1">
      <alignment horizontal="center"/>
    </xf>
    <xf numFmtId="3" fontId="18" fillId="3" borderId="30" xfId="0" applyNumberFormat="1" applyFont="1" applyFill="1" applyBorder="1" applyAlignment="1">
      <alignment horizontal="center"/>
    </xf>
    <xf numFmtId="164" fontId="18" fillId="0" borderId="17" xfId="0" applyNumberFormat="1" applyFont="1" applyBorder="1" applyAlignment="1">
      <alignment horizontal="center"/>
    </xf>
    <xf numFmtId="164" fontId="18" fillId="0" borderId="23" xfId="0" applyNumberFormat="1" applyFont="1" applyBorder="1" applyAlignment="1">
      <alignment horizontal="center"/>
    </xf>
    <xf numFmtId="164" fontId="18" fillId="0" borderId="30" xfId="0" applyNumberFormat="1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164" fontId="18" fillId="0" borderId="15" xfId="0" applyNumberFormat="1" applyFont="1" applyBorder="1" applyAlignment="1">
      <alignment horizontal="center"/>
    </xf>
    <xf numFmtId="164" fontId="18" fillId="0" borderId="22" xfId="0" applyNumberFormat="1" applyFont="1" applyBorder="1" applyAlignment="1">
      <alignment horizontal="center"/>
    </xf>
    <xf numFmtId="2" fontId="18" fillId="0" borderId="17" xfId="0" applyNumberFormat="1" applyFont="1" applyBorder="1" applyAlignment="1">
      <alignment horizontal="center" wrapText="1"/>
    </xf>
    <xf numFmtId="3" fontId="18" fillId="3" borderId="31" xfId="0" applyNumberFormat="1" applyFont="1" applyFill="1" applyBorder="1" applyAlignment="1">
      <alignment horizontal="center"/>
    </xf>
    <xf numFmtId="0" fontId="18" fillId="0" borderId="24" xfId="0" applyFont="1" applyBorder="1" applyAlignment="1">
      <alignment horizontal="center"/>
    </xf>
    <xf numFmtId="2" fontId="18" fillId="0" borderId="15" xfId="0" applyNumberFormat="1" applyFont="1" applyBorder="1" applyAlignment="1">
      <alignment horizontal="center" wrapText="1"/>
    </xf>
    <xf numFmtId="2" fontId="18" fillId="0" borderId="23" xfId="0" applyNumberFormat="1" applyFont="1" applyBorder="1" applyAlignment="1">
      <alignment horizontal="center" wrapText="1"/>
    </xf>
    <xf numFmtId="2" fontId="18" fillId="0" borderId="19" xfId="0" applyNumberFormat="1" applyFont="1" applyBorder="1" applyAlignment="1">
      <alignment horizontal="center" wrapText="1"/>
    </xf>
    <xf numFmtId="3" fontId="18" fillId="3" borderId="32" xfId="0" applyNumberFormat="1" applyFont="1" applyFill="1" applyBorder="1" applyAlignment="1">
      <alignment horizontal="center"/>
    </xf>
    <xf numFmtId="3" fontId="18" fillId="3" borderId="33" xfId="0" applyNumberFormat="1" applyFont="1" applyFill="1" applyBorder="1" applyAlignment="1">
      <alignment horizontal="center"/>
    </xf>
    <xf numFmtId="164" fontId="18" fillId="0" borderId="14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164" fontId="18" fillId="0" borderId="29" xfId="0" applyNumberFormat="1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3" fontId="18" fillId="3" borderId="14" xfId="0" applyNumberFormat="1" applyFont="1" applyFill="1" applyBorder="1" applyAlignment="1">
      <alignment horizontal="center"/>
    </xf>
    <xf numFmtId="3" fontId="18" fillId="3" borderId="29" xfId="0" applyNumberFormat="1" applyFont="1" applyFill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2" borderId="12" xfId="0" applyFont="1" applyFill="1" applyBorder="1" applyAlignment="1">
      <alignment horizontal="center"/>
    </xf>
    <xf numFmtId="0" fontId="17" fillId="2" borderId="8" xfId="0" applyFont="1" applyFill="1" applyBorder="1"/>
    <xf numFmtId="0" fontId="17" fillId="0" borderId="9" xfId="0" applyFont="1" applyBorder="1" applyAlignment="1">
      <alignment horizontal="center"/>
    </xf>
    <xf numFmtId="3" fontId="17" fillId="3" borderId="16" xfId="0" applyNumberFormat="1" applyFont="1" applyFill="1" applyBorder="1" applyAlignment="1">
      <alignment horizontal="center"/>
    </xf>
    <xf numFmtId="3" fontId="17" fillId="3" borderId="9" xfId="0" applyNumberFormat="1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3" fontId="17" fillId="3" borderId="22" xfId="0" applyNumberFormat="1" applyFont="1" applyFill="1" applyBorder="1" applyAlignment="1">
      <alignment horizontal="center"/>
    </xf>
    <xf numFmtId="3" fontId="17" fillId="3" borderId="29" xfId="0" applyNumberFormat="1" applyFont="1" applyFill="1" applyBorder="1" applyAlignment="1">
      <alignment horizontal="center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3" fontId="23" fillId="0" borderId="6" xfId="0" applyNumberFormat="1" applyFont="1" applyBorder="1" applyAlignment="1">
      <alignment horizontal="center" vertical="center" wrapText="1"/>
    </xf>
    <xf numFmtId="3" fontId="23" fillId="0" borderId="19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3" fontId="23" fillId="0" borderId="2" xfId="0" applyNumberFormat="1" applyFont="1" applyBorder="1" applyAlignment="1">
      <alignment horizontal="center" vertical="center" wrapText="1"/>
    </xf>
    <xf numFmtId="3" fontId="23" fillId="0" borderId="15" xfId="0" applyNumberFormat="1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 wrapText="1"/>
    </xf>
    <xf numFmtId="3" fontId="23" fillId="0" borderId="17" xfId="0" applyNumberFormat="1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3" fontId="25" fillId="3" borderId="14" xfId="0" applyNumberFormat="1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25" fillId="0" borderId="0" xfId="0" applyFont="1"/>
    <xf numFmtId="0" fontId="25" fillId="0" borderId="34" xfId="0" applyFont="1" applyBorder="1" applyAlignment="1">
      <alignment horizontal="left"/>
    </xf>
    <xf numFmtId="0" fontId="29" fillId="2" borderId="3" xfId="0" applyFont="1" applyFill="1" applyBorder="1" applyAlignment="1" applyProtection="1">
      <alignment horizontal="center" vertical="center" wrapText="1"/>
      <protection hidden="1"/>
    </xf>
    <xf numFmtId="0" fontId="29" fillId="2" borderId="1" xfId="0" applyFont="1" applyFill="1" applyBorder="1" applyAlignment="1" applyProtection="1">
      <alignment horizontal="center" vertical="center" wrapText="1"/>
      <protection hidden="1"/>
    </xf>
    <xf numFmtId="0" fontId="29" fillId="2" borderId="4" xfId="0" applyFont="1" applyFill="1" applyBorder="1" applyAlignment="1" applyProtection="1">
      <alignment horizontal="center" vertical="center" wrapText="1"/>
      <protection hidden="1"/>
    </xf>
    <xf numFmtId="0" fontId="29" fillId="2" borderId="5" xfId="0" applyFont="1" applyFill="1" applyBorder="1" applyAlignment="1" applyProtection="1">
      <alignment horizontal="center" vertical="center" wrapText="1"/>
      <protection hidden="1"/>
    </xf>
    <xf numFmtId="0" fontId="29" fillId="2" borderId="6" xfId="0" applyFont="1" applyFill="1" applyBorder="1" applyAlignment="1" applyProtection="1">
      <alignment horizontal="center" vertical="center" wrapText="1"/>
      <protection hidden="1"/>
    </xf>
    <xf numFmtId="0" fontId="29" fillId="2" borderId="7" xfId="0" applyFont="1" applyFill="1" applyBorder="1" applyAlignment="1" applyProtection="1">
      <alignment horizontal="center" vertical="center" wrapText="1"/>
      <protection hidden="1"/>
    </xf>
    <xf numFmtId="3" fontId="18" fillId="0" borderId="23" xfId="0" applyNumberFormat="1" applyFont="1" applyBorder="1" applyAlignment="1">
      <alignment horizontal="center"/>
    </xf>
    <xf numFmtId="3" fontId="18" fillId="0" borderId="22" xfId="0" applyNumberFormat="1" applyFont="1" applyBorder="1" applyAlignment="1">
      <alignment horizontal="center"/>
    </xf>
    <xf numFmtId="3" fontId="18" fillId="0" borderId="17" xfId="0" applyNumberFormat="1" applyFont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/>
    </xf>
    <xf numFmtId="3" fontId="18" fillId="0" borderId="14" xfId="0" applyNumberFormat="1" applyFont="1" applyBorder="1" applyAlignment="1">
      <alignment horizontal="center"/>
    </xf>
    <xf numFmtId="3" fontId="18" fillId="0" borderId="2" xfId="0" applyNumberFormat="1" applyFont="1" applyBorder="1" applyAlignment="1">
      <alignment horizontal="center"/>
    </xf>
    <xf numFmtId="3" fontId="18" fillId="0" borderId="6" xfId="0" applyNumberFormat="1" applyFont="1" applyBorder="1" applyAlignment="1">
      <alignment horizontal="center"/>
    </xf>
    <xf numFmtId="3" fontId="18" fillId="0" borderId="29" xfId="0" applyNumberFormat="1" applyFont="1" applyBorder="1" applyAlignment="1">
      <alignment horizontal="center"/>
    </xf>
    <xf numFmtId="3" fontId="17" fillId="2" borderId="16" xfId="0" applyNumberFormat="1" applyFont="1" applyFill="1" applyBorder="1" applyAlignment="1">
      <alignment horizontal="center"/>
    </xf>
    <xf numFmtId="3" fontId="17" fillId="2" borderId="9" xfId="0" applyNumberFormat="1" applyFont="1" applyFill="1" applyBorder="1" applyAlignment="1">
      <alignment horizontal="center"/>
    </xf>
    <xf numFmtId="3" fontId="25" fillId="3" borderId="17" xfId="0" applyNumberFormat="1" applyFont="1" applyFill="1" applyBorder="1" applyAlignment="1">
      <alignment horizontal="center"/>
    </xf>
    <xf numFmtId="3" fontId="17" fillId="2" borderId="17" xfId="0" applyNumberFormat="1" applyFont="1" applyFill="1" applyBorder="1" applyAlignment="1">
      <alignment horizontal="center"/>
    </xf>
    <xf numFmtId="3" fontId="17" fillId="2" borderId="2" xfId="0" applyNumberFormat="1" applyFont="1" applyFill="1" applyBorder="1" applyAlignment="1">
      <alignment horizontal="center"/>
    </xf>
    <xf numFmtId="3" fontId="17" fillId="2" borderId="15" xfId="0" applyNumberFormat="1" applyFont="1" applyFill="1" applyBorder="1" applyAlignment="1">
      <alignment horizontal="center"/>
    </xf>
    <xf numFmtId="3" fontId="17" fillId="2" borderId="6" xfId="0" applyNumberFormat="1" applyFont="1" applyFill="1" applyBorder="1" applyAlignment="1">
      <alignment horizontal="center"/>
    </xf>
    <xf numFmtId="3" fontId="17" fillId="2" borderId="14" xfId="0" applyNumberFormat="1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8" fillId="2" borderId="1" xfId="0" applyNumberFormat="1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center"/>
    </xf>
    <xf numFmtId="3" fontId="18" fillId="2" borderId="2" xfId="0" applyNumberFormat="1" applyFont="1" applyFill="1" applyBorder="1" applyAlignment="1">
      <alignment horizontal="center"/>
    </xf>
    <xf numFmtId="3" fontId="17" fillId="2" borderId="39" xfId="0" applyNumberFormat="1" applyFont="1" applyFill="1" applyBorder="1" applyAlignment="1">
      <alignment horizontal="center"/>
    </xf>
    <xf numFmtId="3" fontId="17" fillId="3" borderId="39" xfId="0" applyNumberFormat="1" applyFont="1" applyFill="1" applyBorder="1" applyAlignment="1">
      <alignment horizontal="center"/>
    </xf>
    <xf numFmtId="0" fontId="17" fillId="2" borderId="40" xfId="0" applyFont="1" applyFill="1" applyBorder="1"/>
    <xf numFmtId="0" fontId="17" fillId="0" borderId="39" xfId="0" applyFont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9" fillId="2" borderId="23" xfId="0" applyFont="1" applyFill="1" applyBorder="1" applyAlignment="1" applyProtection="1">
      <alignment horizontal="center" vertical="center" wrapText="1"/>
      <protection hidden="1"/>
    </xf>
    <xf numFmtId="0" fontId="29" fillId="2" borderId="19" xfId="0" applyFont="1" applyFill="1" applyBorder="1" applyAlignment="1" applyProtection="1">
      <alignment horizontal="center" vertical="center" wrapText="1"/>
      <protection hidden="1"/>
    </xf>
    <xf numFmtId="0" fontId="0" fillId="0" borderId="41" xfId="0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16" fillId="5" borderId="1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0" xfId="0" applyBorder="1"/>
    <xf numFmtId="3" fontId="32" fillId="6" borderId="2" xfId="0" applyNumberFormat="1" applyFont="1" applyFill="1" applyBorder="1" applyAlignment="1">
      <alignment horizontal="center" vertical="center" wrapText="1"/>
    </xf>
    <xf numFmtId="3" fontId="32" fillId="6" borderId="29" xfId="0" applyNumberFormat="1" applyFont="1" applyFill="1" applyBorder="1" applyAlignment="1">
      <alignment horizontal="center" vertical="center" wrapText="1"/>
    </xf>
    <xf numFmtId="3" fontId="32" fillId="6" borderId="1" xfId="0" applyNumberFormat="1" applyFont="1" applyFill="1" applyBorder="1" applyAlignment="1">
      <alignment horizontal="center" vertical="center" wrapText="1"/>
    </xf>
    <xf numFmtId="3" fontId="32" fillId="6" borderId="6" xfId="0" applyNumberFormat="1" applyFont="1" applyFill="1" applyBorder="1" applyAlignment="1">
      <alignment horizontal="center" vertical="center" wrapText="1"/>
    </xf>
    <xf numFmtId="3" fontId="32" fillId="6" borderId="15" xfId="0" applyNumberFormat="1" applyFont="1" applyFill="1" applyBorder="1" applyAlignment="1">
      <alignment horizontal="center" vertical="center" wrapText="1"/>
    </xf>
    <xf numFmtId="3" fontId="32" fillId="6" borderId="22" xfId="0" applyNumberFormat="1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 wrapText="1"/>
    </xf>
    <xf numFmtId="3" fontId="32" fillId="6" borderId="19" xfId="0" applyNumberFormat="1" applyFont="1" applyFill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0" fillId="0" borderId="24" xfId="0" applyBorder="1" applyAlignment="1"/>
    <xf numFmtId="0" fontId="0" fillId="0" borderId="5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19" xfId="0" applyBorder="1" applyAlignment="1">
      <alignment horizontal="center"/>
    </xf>
  </cellXfs>
  <cellStyles count="42">
    <cellStyle name="Обычный" xfId="0" builtinId="0"/>
    <cellStyle name="Обычный 10" xfId="19"/>
    <cellStyle name="Обычный 10 2" xfId="38"/>
    <cellStyle name="Обычный 11" xfId="39"/>
    <cellStyle name="Обычный 12" xfId="40"/>
    <cellStyle name="Обычный 2" xfId="1"/>
    <cellStyle name="Обычный 2 2" xfId="2"/>
    <cellStyle name="Обычный 2 2 2" xfId="5"/>
    <cellStyle name="Обычный 2 2 2 2" xfId="11"/>
    <cellStyle name="Обычный 2 2 2 2 2" xfId="30"/>
    <cellStyle name="Обычный 2 2 2 3" xfId="24"/>
    <cellStyle name="Обычный 2 2 3" xfId="8"/>
    <cellStyle name="Обычный 2 2 3 2" xfId="27"/>
    <cellStyle name="Обычный 2 2 4" xfId="21"/>
    <cellStyle name="Обычный 2 3" xfId="4"/>
    <cellStyle name="Обычный 2 3 2" xfId="10"/>
    <cellStyle name="Обычный 2 3 2 2" xfId="29"/>
    <cellStyle name="Обычный 2 3 3" xfId="23"/>
    <cellStyle name="Обычный 2 4" xfId="7"/>
    <cellStyle name="Обычный 2 4 2" xfId="26"/>
    <cellStyle name="Обычный 2 5" xfId="20"/>
    <cellStyle name="Обычный 3" xfId="3"/>
    <cellStyle name="Обычный 3 2" xfId="6"/>
    <cellStyle name="Обычный 3 2 2" xfId="12"/>
    <cellStyle name="Обычный 3 2 2 2" xfId="31"/>
    <cellStyle name="Обычный 3 2 3" xfId="25"/>
    <cellStyle name="Обычный 3 3" xfId="9"/>
    <cellStyle name="Обычный 3 3 2" xfId="28"/>
    <cellStyle name="Обычный 3 4" xfId="22"/>
    <cellStyle name="Обычный 3 5" xfId="41"/>
    <cellStyle name="Обычный 4" xfId="13"/>
    <cellStyle name="Обычный 4 2" xfId="32"/>
    <cellStyle name="Обычный 5" xfId="14"/>
    <cellStyle name="Обычный 5 2" xfId="33"/>
    <cellStyle name="Обычный 6" xfId="15"/>
    <cellStyle name="Обычный 6 2" xfId="34"/>
    <cellStyle name="Обычный 7" xfId="16"/>
    <cellStyle name="Обычный 7 2" xfId="35"/>
    <cellStyle name="Обычный 8" xfId="17"/>
    <cellStyle name="Обычный 8 2" xfId="36"/>
    <cellStyle name="Обычный 9" xfId="18"/>
    <cellStyle name="Обычный 9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13"/>
  <sheetViews>
    <sheetView zoomScaleNormal="100" workbookViewId="0">
      <selection activeCell="E2" sqref="E2:F2"/>
    </sheetView>
  </sheetViews>
  <sheetFormatPr defaultRowHeight="15" x14ac:dyDescent="0.25"/>
  <cols>
    <col min="1" max="1" width="39" customWidth="1"/>
    <col min="2" max="3" width="15.7109375" customWidth="1"/>
    <col min="4" max="4" width="17.5703125" customWidth="1"/>
    <col min="5" max="6" width="15.7109375" customWidth="1"/>
    <col min="7" max="7" width="19" customWidth="1"/>
    <col min="8" max="9" width="15.7109375" customWidth="1"/>
    <col min="10" max="10" width="14" customWidth="1"/>
    <col min="12" max="12" width="44" customWidth="1"/>
  </cols>
  <sheetData>
    <row r="1" spans="1:7" s="2" customFormat="1" ht="19.5" thickBot="1" x14ac:dyDescent="0.35">
      <c r="A1" s="10" t="s">
        <v>127</v>
      </c>
    </row>
    <row r="2" spans="1:7" ht="106.5" customHeight="1" x14ac:dyDescent="0.25">
      <c r="A2" s="121" t="s">
        <v>60</v>
      </c>
      <c r="B2" s="122" t="s">
        <v>61</v>
      </c>
      <c r="C2" s="122" t="s">
        <v>62</v>
      </c>
      <c r="D2" s="122" t="s">
        <v>124</v>
      </c>
      <c r="E2" s="122" t="s">
        <v>125</v>
      </c>
      <c r="F2" s="122" t="s">
        <v>126</v>
      </c>
      <c r="G2" s="188" t="s">
        <v>4</v>
      </c>
    </row>
    <row r="3" spans="1:7" ht="32.25" thickBot="1" x14ac:dyDescent="0.3">
      <c r="A3" s="124" t="s">
        <v>68</v>
      </c>
      <c r="B3" s="125" t="s">
        <v>63</v>
      </c>
      <c r="C3" s="125" t="s">
        <v>64</v>
      </c>
      <c r="D3" s="126">
        <v>5465000</v>
      </c>
      <c r="E3" s="126">
        <f>D3*1.1</f>
        <v>6011500.0000000009</v>
      </c>
      <c r="F3" s="126">
        <f>D3*1.08</f>
        <v>5902200</v>
      </c>
      <c r="G3" s="189" t="s">
        <v>10</v>
      </c>
    </row>
    <row r="4" spans="1:7" ht="30" x14ac:dyDescent="0.25">
      <c r="A4" s="128" t="s">
        <v>102</v>
      </c>
      <c r="B4" s="129" t="s">
        <v>65</v>
      </c>
      <c r="C4" s="129" t="s">
        <v>66</v>
      </c>
      <c r="D4" s="195">
        <f>8150000*0.95</f>
        <v>7742500</v>
      </c>
      <c r="E4" s="195">
        <f t="shared" ref="E4:E13" si="0">D4*1.1</f>
        <v>8516750</v>
      </c>
      <c r="F4" s="195">
        <f t="shared" ref="F4:F13" si="1">D4*1.08</f>
        <v>8361900.0000000009</v>
      </c>
      <c r="G4" s="190" t="s">
        <v>10</v>
      </c>
    </row>
    <row r="5" spans="1:7" ht="30.75" thickBot="1" x14ac:dyDescent="0.3">
      <c r="A5" s="136" t="s">
        <v>102</v>
      </c>
      <c r="B5" s="137" t="s">
        <v>65</v>
      </c>
      <c r="C5" s="137" t="s">
        <v>67</v>
      </c>
      <c r="D5" s="196">
        <f>8300000*0.95</f>
        <v>7885000</v>
      </c>
      <c r="E5" s="196">
        <f t="shared" si="0"/>
        <v>8673500</v>
      </c>
      <c r="F5" s="196">
        <f t="shared" si="1"/>
        <v>8515800</v>
      </c>
      <c r="G5" s="191" t="s">
        <v>10</v>
      </c>
    </row>
    <row r="6" spans="1:7" ht="15.75" x14ac:dyDescent="0.25">
      <c r="A6" s="132" t="s">
        <v>103</v>
      </c>
      <c r="B6" s="129" t="s">
        <v>65</v>
      </c>
      <c r="C6" s="129" t="s">
        <v>66</v>
      </c>
      <c r="D6" s="195">
        <f>6500000*0.95</f>
        <v>6175000</v>
      </c>
      <c r="E6" s="195">
        <f t="shared" si="0"/>
        <v>6792500.0000000009</v>
      </c>
      <c r="F6" s="195">
        <f t="shared" si="1"/>
        <v>6669000</v>
      </c>
      <c r="G6" s="192" t="s">
        <v>49</v>
      </c>
    </row>
    <row r="7" spans="1:7" ht="15.75" x14ac:dyDescent="0.25">
      <c r="A7" s="180" t="s">
        <v>104</v>
      </c>
      <c r="B7" s="129" t="s">
        <v>65</v>
      </c>
      <c r="C7" s="181" t="s">
        <v>67</v>
      </c>
      <c r="D7" s="197">
        <f>6650000*0.95</f>
        <v>6317500</v>
      </c>
      <c r="E7" s="197">
        <f t="shared" si="0"/>
        <v>6949250.0000000009</v>
      </c>
      <c r="F7" s="197">
        <f t="shared" si="1"/>
        <v>6822900</v>
      </c>
      <c r="G7" s="193" t="s">
        <v>49</v>
      </c>
    </row>
    <row r="8" spans="1:7" ht="15.75" x14ac:dyDescent="0.25">
      <c r="A8" s="128" t="s">
        <v>100</v>
      </c>
      <c r="B8" s="129" t="s">
        <v>65</v>
      </c>
      <c r="C8" s="129" t="s">
        <v>66</v>
      </c>
      <c r="D8" s="195">
        <f>6500000*0.95</f>
        <v>6175000</v>
      </c>
      <c r="E8" s="195">
        <f t="shared" si="0"/>
        <v>6792500.0000000009</v>
      </c>
      <c r="F8" s="195">
        <f t="shared" si="1"/>
        <v>6669000</v>
      </c>
      <c r="G8" s="190" t="s">
        <v>49</v>
      </c>
    </row>
    <row r="9" spans="1:7" ht="16.5" thickBot="1" x14ac:dyDescent="0.3">
      <c r="A9" s="124" t="s">
        <v>100</v>
      </c>
      <c r="B9" s="125" t="s">
        <v>65</v>
      </c>
      <c r="C9" s="125" t="s">
        <v>67</v>
      </c>
      <c r="D9" s="198">
        <f>6650000*0.95</f>
        <v>6317500</v>
      </c>
      <c r="E9" s="198">
        <f t="shared" si="0"/>
        <v>6949250.0000000009</v>
      </c>
      <c r="F9" s="198">
        <f t="shared" si="1"/>
        <v>6822900</v>
      </c>
      <c r="G9" s="189" t="s">
        <v>49</v>
      </c>
    </row>
    <row r="10" spans="1:7" ht="15.75" thickBot="1" x14ac:dyDescent="0.3">
      <c r="E10">
        <f t="shared" si="0"/>
        <v>0</v>
      </c>
      <c r="F10">
        <f t="shared" si="1"/>
        <v>0</v>
      </c>
      <c r="G10" s="194"/>
    </row>
    <row r="11" spans="1:7" ht="36" customHeight="1" x14ac:dyDescent="0.25">
      <c r="A11" s="132" t="s">
        <v>96</v>
      </c>
      <c r="B11" s="133" t="s">
        <v>63</v>
      </c>
      <c r="C11" s="133" t="s">
        <v>64</v>
      </c>
      <c r="D11" s="134">
        <v>5900000</v>
      </c>
      <c r="E11" s="134">
        <f t="shared" si="0"/>
        <v>6490000.0000000009</v>
      </c>
      <c r="F11" s="134">
        <f t="shared" si="1"/>
        <v>6372000</v>
      </c>
      <c r="G11" s="192" t="s">
        <v>99</v>
      </c>
    </row>
    <row r="12" spans="1:7" ht="36" customHeight="1" x14ac:dyDescent="0.25">
      <c r="A12" s="128" t="s">
        <v>97</v>
      </c>
      <c r="B12" s="129" t="s">
        <v>63</v>
      </c>
      <c r="C12" s="129" t="s">
        <v>64</v>
      </c>
      <c r="D12" s="130">
        <v>5900000</v>
      </c>
      <c r="E12" s="130">
        <f t="shared" si="0"/>
        <v>6490000.0000000009</v>
      </c>
      <c r="F12" s="130">
        <f t="shared" si="1"/>
        <v>6372000</v>
      </c>
      <c r="G12" s="190" t="s">
        <v>99</v>
      </c>
    </row>
    <row r="13" spans="1:7" ht="36" customHeight="1" thickBot="1" x14ac:dyDescent="0.3">
      <c r="A13" s="136" t="s">
        <v>98</v>
      </c>
      <c r="B13" s="137" t="s">
        <v>65</v>
      </c>
      <c r="C13" s="137" t="s">
        <v>67</v>
      </c>
      <c r="D13" s="196">
        <f>8850000*0.95</f>
        <v>8407500</v>
      </c>
      <c r="E13" s="196">
        <f t="shared" si="0"/>
        <v>9248250</v>
      </c>
      <c r="F13" s="196">
        <f t="shared" si="1"/>
        <v>9080100</v>
      </c>
      <c r="G13" s="191" t="s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18"/>
  <sheetViews>
    <sheetView zoomScaleNormal="100" workbookViewId="0">
      <selection activeCell="A23" sqref="A23"/>
    </sheetView>
  </sheetViews>
  <sheetFormatPr defaultRowHeight="15" x14ac:dyDescent="0.25"/>
  <cols>
    <col min="1" max="1" width="39" customWidth="1"/>
    <col min="2" max="3" width="15.7109375" customWidth="1"/>
    <col min="4" max="4" width="17.5703125" customWidth="1"/>
    <col min="5" max="7" width="15.7109375" customWidth="1"/>
    <col min="8" max="8" width="19" customWidth="1"/>
    <col min="9" max="10" width="15.7109375" customWidth="1"/>
    <col min="11" max="11" width="14" customWidth="1"/>
    <col min="13" max="13" width="44" customWidth="1"/>
  </cols>
  <sheetData>
    <row r="1" spans="1:11" s="2" customFormat="1" ht="19.5" thickBot="1" x14ac:dyDescent="0.35">
      <c r="A1" s="10" t="s">
        <v>110</v>
      </c>
    </row>
    <row r="2" spans="1:11" ht="106.5" customHeight="1" x14ac:dyDescent="0.25">
      <c r="A2" s="121" t="s">
        <v>60</v>
      </c>
      <c r="B2" s="122" t="s">
        <v>61</v>
      </c>
      <c r="C2" s="122" t="s">
        <v>62</v>
      </c>
      <c r="D2" s="122" t="s">
        <v>109</v>
      </c>
      <c r="E2" s="122" t="s">
        <v>76</v>
      </c>
      <c r="F2" s="123" t="s">
        <v>77</v>
      </c>
      <c r="G2" s="123" t="s">
        <v>78</v>
      </c>
      <c r="H2" s="188" t="s">
        <v>4</v>
      </c>
    </row>
    <row r="3" spans="1:11" ht="32.25" thickBot="1" x14ac:dyDescent="0.3">
      <c r="A3" s="124" t="s">
        <v>68</v>
      </c>
      <c r="B3" s="125" t="s">
        <v>63</v>
      </c>
      <c r="C3" s="125" t="s">
        <v>64</v>
      </c>
      <c r="D3" s="126">
        <v>5465000</v>
      </c>
      <c r="E3" s="126">
        <f t="shared" ref="E3:E9" si="0">D3*115%</f>
        <v>6284749.9999999991</v>
      </c>
      <c r="F3" s="127">
        <f t="shared" ref="F3:F9" si="1">D3*120%</f>
        <v>6558000</v>
      </c>
      <c r="G3" s="127">
        <f t="shared" ref="G3:G9" si="2">D3*0.95</f>
        <v>5191750</v>
      </c>
      <c r="H3" s="189" t="s">
        <v>10</v>
      </c>
    </row>
    <row r="4" spans="1:11" ht="30" x14ac:dyDescent="0.25">
      <c r="A4" s="128" t="s">
        <v>102</v>
      </c>
      <c r="B4" s="129" t="s">
        <v>65</v>
      </c>
      <c r="C4" s="129" t="s">
        <v>66</v>
      </c>
      <c r="D4" s="195">
        <f>8150000*0.95</f>
        <v>7742500</v>
      </c>
      <c r="E4" s="195">
        <f t="shared" si="0"/>
        <v>8903875</v>
      </c>
      <c r="F4" s="199">
        <f t="shared" si="1"/>
        <v>9291000</v>
      </c>
      <c r="G4" s="199">
        <f t="shared" si="2"/>
        <v>7355375</v>
      </c>
      <c r="H4" s="190" t="s">
        <v>10</v>
      </c>
    </row>
    <row r="5" spans="1:11" ht="30.75" thickBot="1" x14ac:dyDescent="0.3">
      <c r="A5" s="136" t="s">
        <v>102</v>
      </c>
      <c r="B5" s="137" t="s">
        <v>65</v>
      </c>
      <c r="C5" s="137" t="s">
        <v>67</v>
      </c>
      <c r="D5" s="196">
        <f>8300000*0.95</f>
        <v>7885000</v>
      </c>
      <c r="E5" s="196">
        <f t="shared" si="0"/>
        <v>9067750</v>
      </c>
      <c r="F5" s="200">
        <f t="shared" si="1"/>
        <v>9462000</v>
      </c>
      <c r="G5" s="200">
        <f t="shared" si="2"/>
        <v>7490750</v>
      </c>
      <c r="H5" s="191" t="s">
        <v>10</v>
      </c>
    </row>
    <row r="6" spans="1:11" ht="15.75" x14ac:dyDescent="0.25">
      <c r="A6" s="132" t="s">
        <v>103</v>
      </c>
      <c r="B6" s="129" t="s">
        <v>65</v>
      </c>
      <c r="C6" s="129" t="s">
        <v>66</v>
      </c>
      <c r="D6" s="195">
        <f>6500000*0.95</f>
        <v>6175000</v>
      </c>
      <c r="E6" s="195">
        <f t="shared" si="0"/>
        <v>7101249.9999999991</v>
      </c>
      <c r="F6" s="199">
        <f t="shared" si="1"/>
        <v>7410000</v>
      </c>
      <c r="G6" s="199">
        <f t="shared" si="2"/>
        <v>5866250</v>
      </c>
      <c r="H6" s="192" t="s">
        <v>49</v>
      </c>
    </row>
    <row r="7" spans="1:11" ht="15.75" x14ac:dyDescent="0.25">
      <c r="A7" s="180" t="s">
        <v>104</v>
      </c>
      <c r="B7" s="129" t="s">
        <v>65</v>
      </c>
      <c r="C7" s="181" t="s">
        <v>67</v>
      </c>
      <c r="D7" s="197">
        <f>6650000*0.95</f>
        <v>6317500</v>
      </c>
      <c r="E7" s="197">
        <f t="shared" si="0"/>
        <v>7265124.9999999991</v>
      </c>
      <c r="F7" s="201">
        <f t="shared" si="1"/>
        <v>7581000</v>
      </c>
      <c r="G7" s="201">
        <f t="shared" si="2"/>
        <v>6001625</v>
      </c>
      <c r="H7" s="193" t="s">
        <v>49</v>
      </c>
    </row>
    <row r="8" spans="1:11" ht="15.75" x14ac:dyDescent="0.25">
      <c r="A8" s="128" t="s">
        <v>100</v>
      </c>
      <c r="B8" s="129" t="s">
        <v>65</v>
      </c>
      <c r="C8" s="129" t="s">
        <v>66</v>
      </c>
      <c r="D8" s="195">
        <f>6500000*0.95</f>
        <v>6175000</v>
      </c>
      <c r="E8" s="195">
        <f t="shared" si="0"/>
        <v>7101249.9999999991</v>
      </c>
      <c r="F8" s="199">
        <f t="shared" si="1"/>
        <v>7410000</v>
      </c>
      <c r="G8" s="199">
        <f t="shared" si="2"/>
        <v>5866250</v>
      </c>
      <c r="H8" s="190" t="s">
        <v>49</v>
      </c>
    </row>
    <row r="9" spans="1:11" ht="16.5" thickBot="1" x14ac:dyDescent="0.3">
      <c r="A9" s="124" t="s">
        <v>100</v>
      </c>
      <c r="B9" s="125" t="s">
        <v>65</v>
      </c>
      <c r="C9" s="125" t="s">
        <v>67</v>
      </c>
      <c r="D9" s="198">
        <f>6650000*0.95</f>
        <v>6317500</v>
      </c>
      <c r="E9" s="198">
        <f t="shared" si="0"/>
        <v>7265124.9999999991</v>
      </c>
      <c r="F9" s="202">
        <f t="shared" si="1"/>
        <v>7581000</v>
      </c>
      <c r="G9" s="202">
        <f t="shared" si="2"/>
        <v>6001625</v>
      </c>
      <c r="H9" s="189" t="s">
        <v>49</v>
      </c>
    </row>
    <row r="10" spans="1:11" ht="15.75" thickBot="1" x14ac:dyDescent="0.3">
      <c r="H10" s="194"/>
    </row>
    <row r="11" spans="1:11" ht="36" customHeight="1" x14ac:dyDescent="0.25">
      <c r="A11" s="132" t="s">
        <v>96</v>
      </c>
      <c r="B11" s="133" t="s">
        <v>63</v>
      </c>
      <c r="C11" s="133" t="s">
        <v>64</v>
      </c>
      <c r="D11" s="134">
        <v>5900000</v>
      </c>
      <c r="E11" s="134">
        <f>D11*115%</f>
        <v>6784999.9999999991</v>
      </c>
      <c r="F11" s="135">
        <f>D11*120%</f>
        <v>7080000</v>
      </c>
      <c r="G11" s="135">
        <f>D11*0.95</f>
        <v>5605000</v>
      </c>
      <c r="H11" s="192" t="s">
        <v>99</v>
      </c>
    </row>
    <row r="12" spans="1:11" ht="36" customHeight="1" x14ac:dyDescent="0.25">
      <c r="A12" s="128" t="s">
        <v>97</v>
      </c>
      <c r="B12" s="129" t="s">
        <v>63</v>
      </c>
      <c r="C12" s="129" t="s">
        <v>64</v>
      </c>
      <c r="D12" s="130">
        <v>5900000</v>
      </c>
      <c r="E12" s="130">
        <f>D12*115%</f>
        <v>6784999.9999999991</v>
      </c>
      <c r="F12" s="131">
        <f>D12*120%</f>
        <v>7080000</v>
      </c>
      <c r="G12" s="131">
        <f>D12*0.95</f>
        <v>5605000</v>
      </c>
      <c r="H12" s="190" t="s">
        <v>99</v>
      </c>
    </row>
    <row r="13" spans="1:11" ht="36" customHeight="1" thickBot="1" x14ac:dyDescent="0.3">
      <c r="A13" s="136" t="s">
        <v>98</v>
      </c>
      <c r="B13" s="137" t="s">
        <v>65</v>
      </c>
      <c r="C13" s="137" t="s">
        <v>67</v>
      </c>
      <c r="D13" s="196">
        <f>8850000*0.95</f>
        <v>8407500</v>
      </c>
      <c r="E13" s="196">
        <f>D13*115%</f>
        <v>9668625</v>
      </c>
      <c r="F13" s="200">
        <f>D13*120%</f>
        <v>10089000</v>
      </c>
      <c r="G13" s="200">
        <f>D13*0.95</f>
        <v>7987125</v>
      </c>
      <c r="H13" s="191" t="s">
        <v>99</v>
      </c>
    </row>
    <row r="14" spans="1:11" ht="15.75" thickBot="1" x14ac:dyDescent="0.3"/>
    <row r="15" spans="1:11" ht="15.75" x14ac:dyDescent="0.25">
      <c r="B15" s="203" t="s">
        <v>76</v>
      </c>
      <c r="C15" s="204"/>
      <c r="D15" s="204"/>
      <c r="E15" s="204"/>
      <c r="F15" s="204"/>
      <c r="G15" s="205"/>
      <c r="H15" s="203" t="s">
        <v>77</v>
      </c>
      <c r="I15" s="204"/>
      <c r="J15" s="204"/>
      <c r="K15" s="212"/>
    </row>
    <row r="16" spans="1:11" ht="15.75" x14ac:dyDescent="0.25">
      <c r="B16" s="206" t="s">
        <v>79</v>
      </c>
      <c r="C16" s="207" t="s">
        <v>80</v>
      </c>
      <c r="D16" s="208" t="s">
        <v>81</v>
      </c>
      <c r="E16" s="207"/>
      <c r="F16" s="208" t="s">
        <v>95</v>
      </c>
      <c r="G16" s="209"/>
      <c r="H16" s="182" t="s">
        <v>82</v>
      </c>
      <c r="I16" s="210" t="s">
        <v>81</v>
      </c>
      <c r="J16" s="211"/>
      <c r="K16" s="185" t="s">
        <v>106</v>
      </c>
    </row>
    <row r="17" spans="2:11" ht="63" x14ac:dyDescent="0.25">
      <c r="B17" s="143" t="s">
        <v>84</v>
      </c>
      <c r="C17" s="144" t="s">
        <v>85</v>
      </c>
      <c r="D17" s="144" t="s">
        <v>84</v>
      </c>
      <c r="E17" s="144" t="s">
        <v>85</v>
      </c>
      <c r="F17" s="144" t="s">
        <v>86</v>
      </c>
      <c r="G17" s="145" t="s">
        <v>87</v>
      </c>
      <c r="H17" s="143" t="s">
        <v>83</v>
      </c>
      <c r="I17" s="144" t="s">
        <v>88</v>
      </c>
      <c r="J17" s="183" t="s">
        <v>83</v>
      </c>
      <c r="K17" s="145" t="s">
        <v>105</v>
      </c>
    </row>
    <row r="18" spans="2:11" ht="16.5" thickBot="1" x14ac:dyDescent="0.3">
      <c r="B18" s="146">
        <v>1</v>
      </c>
      <c r="C18" s="147">
        <v>2</v>
      </c>
      <c r="D18" s="147">
        <v>3</v>
      </c>
      <c r="E18" s="147">
        <v>4</v>
      </c>
      <c r="F18" s="147">
        <v>5</v>
      </c>
      <c r="G18" s="148">
        <v>6</v>
      </c>
      <c r="H18" s="146">
        <v>7</v>
      </c>
      <c r="I18" s="147">
        <v>8</v>
      </c>
      <c r="J18" s="184">
        <v>9</v>
      </c>
      <c r="K18" s="148">
        <v>10</v>
      </c>
    </row>
  </sheetData>
  <mergeCells count="6">
    <mergeCell ref="B15:G15"/>
    <mergeCell ref="B16:C16"/>
    <mergeCell ref="D16:E16"/>
    <mergeCell ref="F16:G16"/>
    <mergeCell ref="I16:J16"/>
    <mergeCell ref="H15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61"/>
  <sheetViews>
    <sheetView zoomScale="90" zoomScaleNormal="90" workbookViewId="0"/>
  </sheetViews>
  <sheetFormatPr defaultColWidth="8.85546875" defaultRowHeight="15" x14ac:dyDescent="0.25"/>
  <cols>
    <col min="1" max="1" width="45.7109375" customWidth="1"/>
    <col min="2" max="2" width="7.7109375" customWidth="1"/>
    <col min="3" max="3" width="11.7109375" customWidth="1"/>
    <col min="4" max="4" width="13.7109375" customWidth="1"/>
    <col min="5" max="5" width="13.140625" style="1" customWidth="1"/>
    <col min="6" max="6" width="12.42578125" customWidth="1"/>
    <col min="7" max="7" width="13.28515625" style="1" customWidth="1"/>
    <col min="8" max="8" width="13.140625" style="1" customWidth="1"/>
    <col min="9" max="9" width="13.28515625" style="1" customWidth="1"/>
    <col min="10" max="10" width="13.42578125" style="1" customWidth="1"/>
    <col min="11" max="11" width="28.28515625" style="1" customWidth="1"/>
    <col min="12" max="12" width="14.85546875" style="1" customWidth="1"/>
    <col min="13" max="13" width="11.85546875" customWidth="1"/>
    <col min="14" max="14" width="10.140625" customWidth="1"/>
  </cols>
  <sheetData>
    <row r="1" spans="1:12" s="2" customFormat="1" ht="27.75" customHeight="1" thickBot="1" x14ac:dyDescent="0.35">
      <c r="A1" s="21" t="s">
        <v>128</v>
      </c>
      <c r="E1" s="3"/>
      <c r="G1" s="3"/>
      <c r="H1" s="3"/>
      <c r="I1" s="3"/>
      <c r="J1" s="3"/>
      <c r="K1" s="3"/>
      <c r="L1" s="3"/>
    </row>
    <row r="2" spans="1:12" ht="45" customHeight="1" thickBot="1" x14ac:dyDescent="0.3">
      <c r="A2" s="17" t="s">
        <v>0</v>
      </c>
      <c r="B2" s="18" t="s">
        <v>39</v>
      </c>
      <c r="C2" s="19" t="s">
        <v>8</v>
      </c>
      <c r="D2" s="18" t="s">
        <v>3</v>
      </c>
      <c r="E2" s="19" t="s">
        <v>7</v>
      </c>
      <c r="F2" s="18" t="s">
        <v>3</v>
      </c>
      <c r="G2" s="19" t="s">
        <v>14</v>
      </c>
      <c r="H2" s="18" t="s">
        <v>3</v>
      </c>
      <c r="I2" s="19" t="s">
        <v>15</v>
      </c>
      <c r="J2" s="18" t="s">
        <v>3</v>
      </c>
      <c r="K2" s="20" t="s">
        <v>2</v>
      </c>
      <c r="L2" s="65"/>
    </row>
    <row r="3" spans="1:12" x14ac:dyDescent="0.25">
      <c r="A3" s="7" t="s">
        <v>9</v>
      </c>
      <c r="B3" s="13">
        <v>56.58</v>
      </c>
      <c r="C3" s="90">
        <f>D3/B3</f>
        <v>98395.000000000015</v>
      </c>
      <c r="D3" s="87">
        <v>5567189.1000000006</v>
      </c>
      <c r="E3" s="90">
        <f>F3/B3</f>
        <v>98945.000000000015</v>
      </c>
      <c r="F3" s="87">
        <v>5598308.1000000006</v>
      </c>
      <c r="G3" s="90">
        <f>H3/B3</f>
        <v>99495.000000000015</v>
      </c>
      <c r="H3" s="87">
        <v>5629427.1000000006</v>
      </c>
      <c r="I3" s="90">
        <f>J3/B3</f>
        <v>98945.000000000015</v>
      </c>
      <c r="J3" s="87">
        <v>5598308.1000000006</v>
      </c>
      <c r="K3" s="36" t="s">
        <v>47</v>
      </c>
      <c r="L3" s="32"/>
    </row>
    <row r="4" spans="1:12" ht="15.75" thickBot="1" x14ac:dyDescent="0.3">
      <c r="A4" s="7" t="s">
        <v>9</v>
      </c>
      <c r="B4" s="86">
        <v>58.22</v>
      </c>
      <c r="C4" s="90">
        <f t="shared" ref="C4:C30" si="0">D4/B4</f>
        <v>97900</v>
      </c>
      <c r="D4" s="46">
        <v>5699738</v>
      </c>
      <c r="E4" s="94">
        <f t="shared" ref="E4:E30" si="1">F4/B4</f>
        <v>98450</v>
      </c>
      <c r="F4" s="46">
        <v>5731759</v>
      </c>
      <c r="G4" s="94">
        <f t="shared" ref="G4:G30" si="2">H4/B4</f>
        <v>99000</v>
      </c>
      <c r="H4" s="46">
        <v>5763780</v>
      </c>
      <c r="I4" s="94">
        <f t="shared" ref="I4:I30" si="3">J4/B4</f>
        <v>98450</v>
      </c>
      <c r="J4" s="46">
        <v>5731759</v>
      </c>
      <c r="K4" s="41" t="s">
        <v>47</v>
      </c>
      <c r="L4" s="32"/>
    </row>
    <row r="5" spans="1:12" x14ac:dyDescent="0.25">
      <c r="A5" s="61" t="s">
        <v>36</v>
      </c>
      <c r="B5" s="62">
        <v>21.6</v>
      </c>
      <c r="C5" s="89">
        <f t="shared" si="0"/>
        <v>143889.90000000002</v>
      </c>
      <c r="D5" s="72">
        <v>3108021.8400000008</v>
      </c>
      <c r="E5" s="89">
        <f t="shared" si="1"/>
        <v>144439.90000000002</v>
      </c>
      <c r="F5" s="72">
        <v>3119901.8400000008</v>
      </c>
      <c r="G5" s="89">
        <f t="shared" si="2"/>
        <v>144989.90000000002</v>
      </c>
      <c r="H5" s="72">
        <v>3131781.8400000008</v>
      </c>
      <c r="I5" s="89">
        <f t="shared" si="3"/>
        <v>144439.90000000002</v>
      </c>
      <c r="J5" s="72">
        <v>3119901.8400000008</v>
      </c>
      <c r="K5" s="63" t="s">
        <v>47</v>
      </c>
      <c r="L5" s="32"/>
    </row>
    <row r="6" spans="1:12" x14ac:dyDescent="0.25">
      <c r="A6" s="8" t="s">
        <v>53</v>
      </c>
      <c r="B6" s="13">
        <v>37.549999999999997</v>
      </c>
      <c r="C6" s="91">
        <f t="shared" si="0"/>
        <v>113114.1</v>
      </c>
      <c r="D6" s="88">
        <v>4247434.4550000001</v>
      </c>
      <c r="E6" s="91">
        <f t="shared" si="1"/>
        <v>113664.1</v>
      </c>
      <c r="F6" s="88">
        <v>4268086.9550000001</v>
      </c>
      <c r="G6" s="91">
        <f t="shared" si="2"/>
        <v>114214.1</v>
      </c>
      <c r="H6" s="88">
        <v>4288739.4550000001</v>
      </c>
      <c r="I6" s="91">
        <f t="shared" si="3"/>
        <v>113664.1</v>
      </c>
      <c r="J6" s="88">
        <v>4268086.9550000001</v>
      </c>
      <c r="K6" s="36" t="s">
        <v>47</v>
      </c>
      <c r="L6" s="32"/>
    </row>
    <row r="7" spans="1:12" x14ac:dyDescent="0.25">
      <c r="A7" s="7" t="s">
        <v>54</v>
      </c>
      <c r="B7" s="13">
        <v>56.58</v>
      </c>
      <c r="C7" s="90">
        <f t="shared" si="0"/>
        <v>98395.000000000015</v>
      </c>
      <c r="D7" s="87">
        <v>5567189.1000000006</v>
      </c>
      <c r="E7" s="90">
        <f t="shared" si="1"/>
        <v>98945.000000000015</v>
      </c>
      <c r="F7" s="87">
        <v>5598308.1000000006</v>
      </c>
      <c r="G7" s="90">
        <f t="shared" si="2"/>
        <v>99495.000000000015</v>
      </c>
      <c r="H7" s="87">
        <v>5629427.1000000006</v>
      </c>
      <c r="I7" s="90">
        <f t="shared" si="3"/>
        <v>98945.000000000015</v>
      </c>
      <c r="J7" s="87">
        <v>5598308.1000000006</v>
      </c>
      <c r="K7" s="36" t="s">
        <v>47</v>
      </c>
      <c r="L7" s="32"/>
    </row>
    <row r="8" spans="1:12" ht="15.75" thickBot="1" x14ac:dyDescent="0.3">
      <c r="A8" s="24" t="s">
        <v>55</v>
      </c>
      <c r="B8" s="25">
        <v>58.22</v>
      </c>
      <c r="C8" s="92">
        <f t="shared" si="0"/>
        <v>97900</v>
      </c>
      <c r="D8" s="64">
        <v>5699738</v>
      </c>
      <c r="E8" s="92">
        <f t="shared" si="1"/>
        <v>98450</v>
      </c>
      <c r="F8" s="64">
        <v>5731759</v>
      </c>
      <c r="G8" s="92">
        <f t="shared" si="2"/>
        <v>99000</v>
      </c>
      <c r="H8" s="22">
        <v>5763780</v>
      </c>
      <c r="I8" s="94">
        <f t="shared" si="3"/>
        <v>98450</v>
      </c>
      <c r="J8" s="46">
        <v>5731759</v>
      </c>
      <c r="K8" s="41" t="s">
        <v>47</v>
      </c>
      <c r="L8" s="32"/>
    </row>
    <row r="9" spans="1:12" x14ac:dyDescent="0.25">
      <c r="A9" s="61" t="s">
        <v>89</v>
      </c>
      <c r="B9" s="62">
        <v>21.6</v>
      </c>
      <c r="C9" s="89">
        <f t="shared" si="0"/>
        <v>143889.90000000002</v>
      </c>
      <c r="D9" s="72">
        <v>3108021.8400000008</v>
      </c>
      <c r="E9" s="89">
        <f t="shared" si="1"/>
        <v>144439.90000000002</v>
      </c>
      <c r="F9" s="72">
        <v>3119901.8400000008</v>
      </c>
      <c r="G9" s="89">
        <f t="shared" si="2"/>
        <v>144989.90000000002</v>
      </c>
      <c r="H9" s="72">
        <v>3131781.8400000008</v>
      </c>
      <c r="I9" s="89">
        <f t="shared" si="3"/>
        <v>144439.90000000002</v>
      </c>
      <c r="J9" s="72">
        <v>3119901.8400000008</v>
      </c>
      <c r="K9" s="63" t="s">
        <v>57</v>
      </c>
      <c r="L9" s="32"/>
    </row>
    <row r="10" spans="1:12" x14ac:dyDescent="0.25">
      <c r="A10" s="8" t="s">
        <v>90</v>
      </c>
      <c r="B10" s="13">
        <v>37.549999999999997</v>
      </c>
      <c r="C10" s="91">
        <f t="shared" si="0"/>
        <v>113114.1</v>
      </c>
      <c r="D10" s="88">
        <v>4247434.4550000001</v>
      </c>
      <c r="E10" s="91">
        <f t="shared" si="1"/>
        <v>113664.1</v>
      </c>
      <c r="F10" s="88">
        <v>4268086.9550000001</v>
      </c>
      <c r="G10" s="91">
        <f t="shared" si="2"/>
        <v>114214.1</v>
      </c>
      <c r="H10" s="88">
        <v>4288739.4550000001</v>
      </c>
      <c r="I10" s="91">
        <f t="shared" si="3"/>
        <v>113664.1</v>
      </c>
      <c r="J10" s="88">
        <v>4268086.9550000001</v>
      </c>
      <c r="K10" s="36" t="s">
        <v>57</v>
      </c>
      <c r="L10" s="32"/>
    </row>
    <row r="11" spans="1:12" x14ac:dyDescent="0.25">
      <c r="A11" s="7" t="s">
        <v>91</v>
      </c>
      <c r="B11" s="13">
        <v>56.58</v>
      </c>
      <c r="C11" s="90">
        <f t="shared" si="0"/>
        <v>98395.000000000015</v>
      </c>
      <c r="D11" s="87">
        <v>5567189.1000000006</v>
      </c>
      <c r="E11" s="90">
        <f t="shared" si="1"/>
        <v>98945.000000000015</v>
      </c>
      <c r="F11" s="87">
        <v>5598308.1000000006</v>
      </c>
      <c r="G11" s="90">
        <f t="shared" si="2"/>
        <v>99495.000000000015</v>
      </c>
      <c r="H11" s="87">
        <v>5629427.1000000006</v>
      </c>
      <c r="I11" s="90">
        <f t="shared" si="3"/>
        <v>98945.000000000015</v>
      </c>
      <c r="J11" s="87">
        <v>5598308.1000000006</v>
      </c>
      <c r="K11" s="36" t="s">
        <v>57</v>
      </c>
      <c r="L11" s="32"/>
    </row>
    <row r="12" spans="1:12" ht="15.75" thickBot="1" x14ac:dyDescent="0.3">
      <c r="A12" s="24" t="s">
        <v>92</v>
      </c>
      <c r="B12" s="25">
        <v>58.22</v>
      </c>
      <c r="C12" s="92">
        <f t="shared" si="0"/>
        <v>97900</v>
      </c>
      <c r="D12" s="64">
        <v>5699738</v>
      </c>
      <c r="E12" s="92">
        <f t="shared" si="1"/>
        <v>98450</v>
      </c>
      <c r="F12" s="64">
        <v>5731759</v>
      </c>
      <c r="G12" s="92">
        <f t="shared" si="2"/>
        <v>99000</v>
      </c>
      <c r="H12" s="22">
        <v>5763780</v>
      </c>
      <c r="I12" s="94">
        <f t="shared" si="3"/>
        <v>98450</v>
      </c>
      <c r="J12" s="46">
        <v>5731759</v>
      </c>
      <c r="K12" s="41" t="s">
        <v>57</v>
      </c>
      <c r="L12" s="32"/>
    </row>
    <row r="13" spans="1:12" x14ac:dyDescent="0.25">
      <c r="A13" s="8" t="s">
        <v>11</v>
      </c>
      <c r="B13" s="14">
        <v>21.6</v>
      </c>
      <c r="C13" s="93">
        <f t="shared" si="0"/>
        <v>157776.30000000002</v>
      </c>
      <c r="D13" s="12">
        <v>3407968.0800000005</v>
      </c>
      <c r="E13" s="93">
        <f t="shared" si="1"/>
        <v>158326.30000000002</v>
      </c>
      <c r="F13" s="12">
        <v>3419848.0800000005</v>
      </c>
      <c r="G13" s="93">
        <f t="shared" si="2"/>
        <v>158876.30000000002</v>
      </c>
      <c r="H13" s="12">
        <v>3431728.0800000005</v>
      </c>
      <c r="I13" s="93">
        <f t="shared" si="3"/>
        <v>158326.30000000002</v>
      </c>
      <c r="J13" s="12">
        <v>3419848.0800000005</v>
      </c>
      <c r="K13" s="9" t="s">
        <v>17</v>
      </c>
      <c r="L13" s="32"/>
    </row>
    <row r="14" spans="1:12" x14ac:dyDescent="0.25">
      <c r="A14" s="7" t="s">
        <v>12</v>
      </c>
      <c r="B14" s="13">
        <v>37.549999999999997</v>
      </c>
      <c r="C14" s="93">
        <f t="shared" si="0"/>
        <v>126868.50000000003</v>
      </c>
      <c r="D14" s="12">
        <v>4763912.1750000007</v>
      </c>
      <c r="E14" s="93">
        <f t="shared" si="1"/>
        <v>127418.50000000003</v>
      </c>
      <c r="F14" s="12">
        <v>4784564.6750000007</v>
      </c>
      <c r="G14" s="93">
        <f t="shared" si="2"/>
        <v>127968.50000000003</v>
      </c>
      <c r="H14" s="12">
        <v>4805217.1750000007</v>
      </c>
      <c r="I14" s="93">
        <f t="shared" si="3"/>
        <v>127418.50000000003</v>
      </c>
      <c r="J14" s="12">
        <v>4784564.6750000007</v>
      </c>
      <c r="K14" s="9" t="s">
        <v>17</v>
      </c>
      <c r="L14" s="142"/>
    </row>
    <row r="15" spans="1:12" x14ac:dyDescent="0.25">
      <c r="A15" s="7" t="s">
        <v>13</v>
      </c>
      <c r="B15" s="13">
        <v>56.58</v>
      </c>
      <c r="C15" s="93">
        <f t="shared" si="0"/>
        <v>109508.30000000002</v>
      </c>
      <c r="D15" s="12">
        <v>6195979.614000001</v>
      </c>
      <c r="E15" s="93">
        <f t="shared" si="1"/>
        <v>110058.30000000002</v>
      </c>
      <c r="F15" s="12">
        <v>6227098.614000001</v>
      </c>
      <c r="G15" s="93">
        <f t="shared" si="2"/>
        <v>110608.30000000002</v>
      </c>
      <c r="H15" s="12">
        <v>6258217.614000001</v>
      </c>
      <c r="I15" s="93">
        <f t="shared" si="3"/>
        <v>110058.30000000002</v>
      </c>
      <c r="J15" s="12">
        <v>6227098.614000001</v>
      </c>
      <c r="K15" s="9" t="s">
        <v>17</v>
      </c>
      <c r="L15" s="32"/>
    </row>
    <row r="16" spans="1:12" ht="15.75" thickBot="1" x14ac:dyDescent="0.3">
      <c r="A16" s="24" t="s">
        <v>13</v>
      </c>
      <c r="B16" s="25">
        <v>58.22</v>
      </c>
      <c r="C16" s="92">
        <f t="shared" si="0"/>
        <v>108766.90000000001</v>
      </c>
      <c r="D16" s="64">
        <v>6332408.9180000005</v>
      </c>
      <c r="E16" s="92">
        <f t="shared" si="1"/>
        <v>109866.90000000001</v>
      </c>
      <c r="F16" s="64">
        <v>6396450.9180000005</v>
      </c>
      <c r="G16" s="92">
        <f t="shared" si="2"/>
        <v>109866.90000000001</v>
      </c>
      <c r="H16" s="64">
        <v>6396450.9180000005</v>
      </c>
      <c r="I16" s="92">
        <f t="shared" si="3"/>
        <v>109316.90000000001</v>
      </c>
      <c r="J16" s="22">
        <v>6364429.9180000005</v>
      </c>
      <c r="K16" s="23" t="s">
        <v>17</v>
      </c>
      <c r="L16" s="32"/>
    </row>
    <row r="17" spans="1:12" ht="18.75" customHeight="1" x14ac:dyDescent="0.25">
      <c r="A17" s="8" t="s">
        <v>18</v>
      </c>
      <c r="B17" s="14">
        <v>21.6</v>
      </c>
      <c r="C17" s="93">
        <f t="shared" si="0"/>
        <v>145336.40000000002</v>
      </c>
      <c r="D17" s="12">
        <v>3139266.2400000007</v>
      </c>
      <c r="E17" s="93">
        <f t="shared" si="1"/>
        <v>145886.40000000002</v>
      </c>
      <c r="F17" s="12">
        <v>3151146.2400000007</v>
      </c>
      <c r="G17" s="93">
        <f t="shared" si="2"/>
        <v>146436.40000000002</v>
      </c>
      <c r="H17" s="12">
        <v>3163026.2400000007</v>
      </c>
      <c r="I17" s="93">
        <f t="shared" si="3"/>
        <v>145886.40000000002</v>
      </c>
      <c r="J17" s="12">
        <v>3151146.2400000007</v>
      </c>
      <c r="K17" s="9" t="s">
        <v>16</v>
      </c>
      <c r="L17" s="32"/>
    </row>
    <row r="18" spans="1:12" x14ac:dyDescent="0.25">
      <c r="A18" s="7" t="s">
        <v>19</v>
      </c>
      <c r="B18" s="13">
        <v>37.549999999999997</v>
      </c>
      <c r="C18" s="93">
        <f t="shared" si="0"/>
        <v>118973.80000000002</v>
      </c>
      <c r="D18" s="12">
        <v>4467466.1900000004</v>
      </c>
      <c r="E18" s="93">
        <f t="shared" si="1"/>
        <v>119523.80000000002</v>
      </c>
      <c r="F18" s="12">
        <v>4488118.6900000004</v>
      </c>
      <c r="G18" s="93">
        <f t="shared" si="2"/>
        <v>120073.80000000002</v>
      </c>
      <c r="H18" s="12">
        <v>4508771.1900000004</v>
      </c>
      <c r="I18" s="93">
        <f t="shared" si="3"/>
        <v>119523.80000000002</v>
      </c>
      <c r="J18" s="12">
        <v>4488118.6900000004</v>
      </c>
      <c r="K18" s="9" t="s">
        <v>16</v>
      </c>
      <c r="L18" s="32"/>
    </row>
    <row r="19" spans="1:12" x14ac:dyDescent="0.25">
      <c r="A19" s="7" t="s">
        <v>20</v>
      </c>
      <c r="B19" s="13">
        <v>56.58</v>
      </c>
      <c r="C19" s="93">
        <f t="shared" si="0"/>
        <v>104245.9</v>
      </c>
      <c r="D19" s="12">
        <v>5898233.0219999999</v>
      </c>
      <c r="E19" s="93">
        <f t="shared" si="1"/>
        <v>104795.9</v>
      </c>
      <c r="F19" s="12">
        <v>5929352.0219999999</v>
      </c>
      <c r="G19" s="93">
        <f t="shared" si="2"/>
        <v>105345.9</v>
      </c>
      <c r="H19" s="12">
        <v>5960471.0219999999</v>
      </c>
      <c r="I19" s="93">
        <f t="shared" si="3"/>
        <v>104795.9</v>
      </c>
      <c r="J19" s="12">
        <v>5929352.0219999999</v>
      </c>
      <c r="K19" s="9" t="s">
        <v>16</v>
      </c>
      <c r="L19" s="32"/>
    </row>
    <row r="20" spans="1:12" ht="15.75" thickBot="1" x14ac:dyDescent="0.3">
      <c r="A20" s="24" t="s">
        <v>20</v>
      </c>
      <c r="B20" s="25">
        <v>58.22</v>
      </c>
      <c r="C20" s="92">
        <f t="shared" si="0"/>
        <v>103613.40000000001</v>
      </c>
      <c r="D20" s="64">
        <v>6032372.148</v>
      </c>
      <c r="E20" s="92">
        <f t="shared" si="1"/>
        <v>104163.40000000001</v>
      </c>
      <c r="F20" s="64">
        <v>6064393.148</v>
      </c>
      <c r="G20" s="92">
        <f t="shared" si="2"/>
        <v>104713.40000000001</v>
      </c>
      <c r="H20" s="64">
        <v>6096414.148</v>
      </c>
      <c r="I20" s="92">
        <f t="shared" si="3"/>
        <v>104163.40000000001</v>
      </c>
      <c r="J20" s="22">
        <v>6064393.148</v>
      </c>
      <c r="K20" s="23" t="s">
        <v>16</v>
      </c>
      <c r="L20" s="32"/>
    </row>
    <row r="21" spans="1:12" x14ac:dyDescent="0.25">
      <c r="A21" s="8" t="s">
        <v>23</v>
      </c>
      <c r="B21" s="14">
        <v>21.6</v>
      </c>
      <c r="C21" s="93">
        <f t="shared" si="0"/>
        <v>145336.40000000002</v>
      </c>
      <c r="D21" s="12">
        <v>3139266.2400000007</v>
      </c>
      <c r="E21" s="93">
        <f t="shared" si="1"/>
        <v>145886.40000000002</v>
      </c>
      <c r="F21" s="12">
        <v>3151146.2400000007</v>
      </c>
      <c r="G21" s="93">
        <f t="shared" si="2"/>
        <v>146436.40000000002</v>
      </c>
      <c r="H21" s="12">
        <v>3163026.2400000007</v>
      </c>
      <c r="I21" s="93">
        <f t="shared" si="3"/>
        <v>145886.40000000002</v>
      </c>
      <c r="J21" s="12">
        <v>3151146.2400000007</v>
      </c>
      <c r="K21" s="9" t="s">
        <v>26</v>
      </c>
      <c r="L21" s="32"/>
    </row>
    <row r="22" spans="1:12" x14ac:dyDescent="0.25">
      <c r="A22" s="7" t="s">
        <v>24</v>
      </c>
      <c r="B22" s="13">
        <v>37.549999999999997</v>
      </c>
      <c r="C22" s="93">
        <f t="shared" si="0"/>
        <v>124833.50000000003</v>
      </c>
      <c r="D22" s="12">
        <v>4687497.9250000007</v>
      </c>
      <c r="E22" s="93">
        <f t="shared" si="1"/>
        <v>125382.39999999999</v>
      </c>
      <c r="F22" s="12">
        <v>4708109.1199999992</v>
      </c>
      <c r="G22" s="93">
        <f t="shared" si="2"/>
        <v>125932.4</v>
      </c>
      <c r="H22" s="12">
        <v>4728761.6199999992</v>
      </c>
      <c r="I22" s="93">
        <f t="shared" si="3"/>
        <v>125382.39999999999</v>
      </c>
      <c r="J22" s="12">
        <v>4708109.1199999992</v>
      </c>
      <c r="K22" s="9" t="s">
        <v>22</v>
      </c>
      <c r="L22" s="142"/>
    </row>
    <row r="23" spans="1:12" x14ac:dyDescent="0.25">
      <c r="A23" s="7" t="s">
        <v>25</v>
      </c>
      <c r="B23" s="13">
        <v>56.58</v>
      </c>
      <c r="C23" s="93">
        <f t="shared" si="0"/>
        <v>107143.30000000002</v>
      </c>
      <c r="D23" s="12">
        <v>6062167.9140000008</v>
      </c>
      <c r="E23" s="93">
        <f t="shared" si="1"/>
        <v>107693.30000000002</v>
      </c>
      <c r="F23" s="12">
        <v>6093286.9140000008</v>
      </c>
      <c r="G23" s="93">
        <f t="shared" si="2"/>
        <v>108243.30000000002</v>
      </c>
      <c r="H23" s="12">
        <v>6124405.9140000008</v>
      </c>
      <c r="I23" s="93">
        <f t="shared" si="3"/>
        <v>107693.30000000002</v>
      </c>
      <c r="J23" s="12">
        <v>6093286.9140000008</v>
      </c>
      <c r="K23" s="9" t="s">
        <v>22</v>
      </c>
      <c r="L23" s="32"/>
    </row>
    <row r="24" spans="1:12" ht="16.5" customHeight="1" thickBot="1" x14ac:dyDescent="0.3">
      <c r="A24" s="24" t="s">
        <v>25</v>
      </c>
      <c r="B24" s="25">
        <v>58.22</v>
      </c>
      <c r="C24" s="92">
        <f t="shared" si="0"/>
        <v>106401.90000000001</v>
      </c>
      <c r="D24" s="64">
        <v>6194718.6180000007</v>
      </c>
      <c r="E24" s="92">
        <f t="shared" si="1"/>
        <v>106951.90000000001</v>
      </c>
      <c r="F24" s="64">
        <v>6226739.6180000007</v>
      </c>
      <c r="G24" s="92">
        <f t="shared" si="2"/>
        <v>107501.90000000001</v>
      </c>
      <c r="H24" s="64">
        <v>6258760.6180000007</v>
      </c>
      <c r="I24" s="92">
        <f t="shared" si="3"/>
        <v>106951.90000000001</v>
      </c>
      <c r="J24" s="22">
        <v>6226739.6180000007</v>
      </c>
      <c r="K24" s="23" t="s">
        <v>22</v>
      </c>
      <c r="L24" s="32"/>
    </row>
    <row r="25" spans="1:12" x14ac:dyDescent="0.25">
      <c r="A25" s="8" t="s">
        <v>28</v>
      </c>
      <c r="B25" s="98">
        <v>21.6</v>
      </c>
      <c r="C25" s="103">
        <f t="shared" si="0"/>
        <v>155521.30000000002</v>
      </c>
      <c r="D25" s="101">
        <v>3359260.0800000005</v>
      </c>
      <c r="E25" s="103">
        <f t="shared" si="1"/>
        <v>156071.30000000002</v>
      </c>
      <c r="F25" s="101">
        <v>3371140.0800000005</v>
      </c>
      <c r="G25" s="89">
        <f t="shared" si="2"/>
        <v>156621.30000000002</v>
      </c>
      <c r="H25" s="12">
        <v>3383020.0800000005</v>
      </c>
      <c r="I25" s="103">
        <f t="shared" si="3"/>
        <v>156071.30000000002</v>
      </c>
      <c r="J25" s="109">
        <v>3371140.0800000005</v>
      </c>
      <c r="K25" s="107" t="s">
        <v>22</v>
      </c>
      <c r="L25" s="32"/>
    </row>
    <row r="26" spans="1:12" x14ac:dyDescent="0.25">
      <c r="A26" s="7" t="s">
        <v>29</v>
      </c>
      <c r="B26" s="99">
        <v>37.549999999999997</v>
      </c>
      <c r="C26" s="104">
        <f t="shared" si="0"/>
        <v>124833.50000000003</v>
      </c>
      <c r="D26" s="101">
        <v>4687497.9250000007</v>
      </c>
      <c r="E26" s="104">
        <f t="shared" si="1"/>
        <v>125383.50000000003</v>
      </c>
      <c r="F26" s="101">
        <v>4708150.4250000007</v>
      </c>
      <c r="G26" s="93">
        <f t="shared" si="2"/>
        <v>125932.4</v>
      </c>
      <c r="H26" s="12">
        <v>4728761.6199999992</v>
      </c>
      <c r="I26" s="104">
        <f t="shared" si="3"/>
        <v>125382.39999999999</v>
      </c>
      <c r="J26" s="39">
        <v>4708109.1199999992</v>
      </c>
      <c r="K26" s="107" t="s">
        <v>22</v>
      </c>
      <c r="L26" s="142"/>
    </row>
    <row r="27" spans="1:12" x14ac:dyDescent="0.25">
      <c r="A27" s="7" t="s">
        <v>30</v>
      </c>
      <c r="B27" s="99">
        <v>56.58</v>
      </c>
      <c r="C27" s="104">
        <f t="shared" si="0"/>
        <v>107143.30000000002</v>
      </c>
      <c r="D27" s="101">
        <v>6062167.9140000008</v>
      </c>
      <c r="E27" s="104">
        <f t="shared" si="1"/>
        <v>107693.30000000002</v>
      </c>
      <c r="F27" s="101">
        <v>6093286.9140000008</v>
      </c>
      <c r="G27" s="93">
        <f t="shared" si="2"/>
        <v>108243.30000000002</v>
      </c>
      <c r="H27" s="12">
        <v>6124405.9140000008</v>
      </c>
      <c r="I27" s="104">
        <f t="shared" si="3"/>
        <v>107693.30000000002</v>
      </c>
      <c r="J27" s="39">
        <v>6093286.9140000008</v>
      </c>
      <c r="K27" s="107" t="s">
        <v>22</v>
      </c>
      <c r="L27" s="32"/>
    </row>
    <row r="28" spans="1:12" ht="15.75" thickBot="1" x14ac:dyDescent="0.3">
      <c r="A28" s="24" t="s">
        <v>30</v>
      </c>
      <c r="B28" s="100">
        <v>58.22</v>
      </c>
      <c r="C28" s="105">
        <f t="shared" si="0"/>
        <v>106401.90000000001</v>
      </c>
      <c r="D28" s="102">
        <v>6194718.6180000007</v>
      </c>
      <c r="E28" s="105">
        <f t="shared" si="1"/>
        <v>106951.90000000001</v>
      </c>
      <c r="F28" s="102">
        <v>6226739.6180000007</v>
      </c>
      <c r="G28" s="92">
        <f t="shared" si="2"/>
        <v>107501.90000000001</v>
      </c>
      <c r="H28" s="64">
        <v>6258760.6180000007</v>
      </c>
      <c r="I28" s="105">
        <f t="shared" si="3"/>
        <v>106951.90000000001</v>
      </c>
      <c r="J28" s="22">
        <v>6226739.6180000007</v>
      </c>
      <c r="K28" s="108" t="s">
        <v>22</v>
      </c>
      <c r="L28" s="32"/>
    </row>
    <row r="29" spans="1:12" x14ac:dyDescent="0.25">
      <c r="A29" s="7" t="s">
        <v>56</v>
      </c>
      <c r="B29" s="95">
        <v>35.67</v>
      </c>
      <c r="C29" s="103">
        <f t="shared" si="0"/>
        <v>115633.1</v>
      </c>
      <c r="D29" s="96">
        <v>4124632.6770000006</v>
      </c>
      <c r="E29" s="103">
        <f t="shared" si="1"/>
        <v>116183.1</v>
      </c>
      <c r="F29" s="96">
        <v>4144251.1770000006</v>
      </c>
      <c r="G29" s="89">
        <f t="shared" si="2"/>
        <v>116733.1</v>
      </c>
      <c r="H29" s="109">
        <v>4163869.6770000006</v>
      </c>
      <c r="I29" s="103">
        <f t="shared" si="3"/>
        <v>116183.1</v>
      </c>
      <c r="J29" s="109">
        <v>4144251.1770000006</v>
      </c>
      <c r="K29" s="97" t="s">
        <v>57</v>
      </c>
      <c r="L29" s="32"/>
    </row>
    <row r="30" spans="1:12" ht="15.75" thickBot="1" x14ac:dyDescent="0.3">
      <c r="A30" s="24" t="s">
        <v>56</v>
      </c>
      <c r="B30" s="83">
        <v>37.090000000000003</v>
      </c>
      <c r="C30" s="106">
        <f t="shared" si="0"/>
        <v>114710.20000000001</v>
      </c>
      <c r="D30" s="84">
        <v>4254601.3180000009</v>
      </c>
      <c r="E30" s="106">
        <f t="shared" si="1"/>
        <v>115260.20000000001</v>
      </c>
      <c r="F30" s="84">
        <v>4275000.8180000009</v>
      </c>
      <c r="G30" s="94">
        <f t="shared" si="2"/>
        <v>115810.20000000001</v>
      </c>
      <c r="H30" s="110">
        <v>4295400.3180000009</v>
      </c>
      <c r="I30" s="106">
        <f t="shared" si="3"/>
        <v>115260.20000000001</v>
      </c>
      <c r="J30" s="110">
        <v>4275000.8180000009</v>
      </c>
      <c r="K30" s="85" t="s">
        <v>57</v>
      </c>
      <c r="L30" s="32"/>
    </row>
    <row r="31" spans="1:12" x14ac:dyDescent="0.25">
      <c r="D31" s="16"/>
    </row>
    <row r="32" spans="1:12" ht="19.5" thickBot="1" x14ac:dyDescent="0.35">
      <c r="A32" s="21" t="s">
        <v>129</v>
      </c>
      <c r="B32" s="2"/>
      <c r="C32" s="2"/>
      <c r="D32" s="2"/>
      <c r="E32" s="3"/>
      <c r="F32" s="2"/>
      <c r="G32" s="3"/>
      <c r="H32" s="3"/>
      <c r="I32" s="3"/>
      <c r="J32" s="3"/>
      <c r="K32" s="3"/>
    </row>
    <row r="33" spans="1:11" ht="30.75" thickBot="1" x14ac:dyDescent="0.3">
      <c r="A33" s="17" t="s">
        <v>0</v>
      </c>
      <c r="B33" s="18" t="s">
        <v>39</v>
      </c>
      <c r="C33" s="19" t="s">
        <v>8</v>
      </c>
      <c r="D33" s="18" t="s">
        <v>3</v>
      </c>
      <c r="E33" s="19" t="s">
        <v>7</v>
      </c>
      <c r="F33" s="18" t="s">
        <v>3</v>
      </c>
      <c r="G33" s="19" t="s">
        <v>14</v>
      </c>
      <c r="H33" s="18" t="s">
        <v>3</v>
      </c>
      <c r="I33" s="19" t="s">
        <v>15</v>
      </c>
      <c r="J33" s="18" t="s">
        <v>3</v>
      </c>
      <c r="K33" s="20" t="s">
        <v>2</v>
      </c>
    </row>
    <row r="34" spans="1:11" x14ac:dyDescent="0.25">
      <c r="A34" s="7" t="s">
        <v>9</v>
      </c>
      <c r="B34" s="13">
        <v>56.58</v>
      </c>
      <c r="C34" s="90">
        <f>D34/B34</f>
        <v>96606.000000000015</v>
      </c>
      <c r="D34" s="87">
        <v>5465967.4800000004</v>
      </c>
      <c r="E34" s="90">
        <f>F34/B34</f>
        <v>97146.000000000015</v>
      </c>
      <c r="F34" s="87">
        <v>5496520.6800000006</v>
      </c>
      <c r="G34" s="90">
        <f>H34/B34</f>
        <v>97686.000000000015</v>
      </c>
      <c r="H34" s="87">
        <v>5527073.8800000008</v>
      </c>
      <c r="I34" s="90">
        <f>J34/B34</f>
        <v>97146.000000000015</v>
      </c>
      <c r="J34" s="87">
        <v>5496520.6800000006</v>
      </c>
      <c r="K34" s="36" t="s">
        <v>47</v>
      </c>
    </row>
    <row r="35" spans="1:11" ht="15.75" thickBot="1" x14ac:dyDescent="0.3">
      <c r="A35" s="7" t="s">
        <v>9</v>
      </c>
      <c r="B35" s="86">
        <v>58.22</v>
      </c>
      <c r="C35" s="90">
        <f t="shared" ref="C35:C61" si="4">D35/B35</f>
        <v>96120.000000000015</v>
      </c>
      <c r="D35" s="46">
        <v>5596106.4000000004</v>
      </c>
      <c r="E35" s="94">
        <f t="shared" ref="E35:E61" si="5">F35/B35</f>
        <v>96660</v>
      </c>
      <c r="F35" s="46">
        <v>5627545.2000000002</v>
      </c>
      <c r="G35" s="94">
        <f t="shared" ref="G35:G61" si="6">H35/B35</f>
        <v>97200</v>
      </c>
      <c r="H35" s="46">
        <v>5658984</v>
      </c>
      <c r="I35" s="94">
        <f t="shared" ref="I35:I61" si="7">J35/B35</f>
        <v>96660</v>
      </c>
      <c r="J35" s="46">
        <v>5627545.2000000002</v>
      </c>
      <c r="K35" s="41" t="s">
        <v>47</v>
      </c>
    </row>
    <row r="36" spans="1:11" x14ac:dyDescent="0.25">
      <c r="A36" s="61" t="s">
        <v>36</v>
      </c>
      <c r="B36" s="62">
        <v>21.6</v>
      </c>
      <c r="C36" s="89">
        <f t="shared" si="4"/>
        <v>141273.72</v>
      </c>
      <c r="D36" s="72">
        <v>3051512.3520000004</v>
      </c>
      <c r="E36" s="89">
        <f t="shared" si="5"/>
        <v>141813.72</v>
      </c>
      <c r="F36" s="72">
        <v>3063176.3520000004</v>
      </c>
      <c r="G36" s="89">
        <f t="shared" si="6"/>
        <v>142353.72</v>
      </c>
      <c r="H36" s="72">
        <v>3074840.3520000004</v>
      </c>
      <c r="I36" s="89">
        <f t="shared" si="7"/>
        <v>141813.72</v>
      </c>
      <c r="J36" s="72">
        <v>3063176.3520000004</v>
      </c>
      <c r="K36" s="63" t="s">
        <v>47</v>
      </c>
    </row>
    <row r="37" spans="1:11" x14ac:dyDescent="0.25">
      <c r="A37" s="8" t="s">
        <v>53</v>
      </c>
      <c r="B37" s="13">
        <v>37.549999999999997</v>
      </c>
      <c r="C37" s="91">
        <f t="shared" si="4"/>
        <v>111057.48000000001</v>
      </c>
      <c r="D37" s="88">
        <v>4170208.3740000003</v>
      </c>
      <c r="E37" s="91">
        <f t="shared" si="5"/>
        <v>111597.48000000001</v>
      </c>
      <c r="F37" s="88">
        <v>4190485.3740000003</v>
      </c>
      <c r="G37" s="91">
        <f t="shared" si="6"/>
        <v>112137.48000000001</v>
      </c>
      <c r="H37" s="88">
        <v>4210762.3739999998</v>
      </c>
      <c r="I37" s="91">
        <f t="shared" si="7"/>
        <v>111597.48000000001</v>
      </c>
      <c r="J37" s="88">
        <v>4190485.3740000003</v>
      </c>
      <c r="K37" s="36" t="s">
        <v>47</v>
      </c>
    </row>
    <row r="38" spans="1:11" x14ac:dyDescent="0.25">
      <c r="A38" s="7" t="s">
        <v>54</v>
      </c>
      <c r="B38" s="13">
        <v>56.58</v>
      </c>
      <c r="C38" s="90">
        <f t="shared" si="4"/>
        <v>96606.000000000015</v>
      </c>
      <c r="D38" s="87">
        <v>5465967.4800000004</v>
      </c>
      <c r="E38" s="90">
        <f t="shared" si="5"/>
        <v>97146.000000000015</v>
      </c>
      <c r="F38" s="87">
        <v>5496520.6800000006</v>
      </c>
      <c r="G38" s="90">
        <f t="shared" si="6"/>
        <v>97686.000000000015</v>
      </c>
      <c r="H38" s="87">
        <v>5527073.8800000008</v>
      </c>
      <c r="I38" s="90">
        <f t="shared" si="7"/>
        <v>97146.000000000015</v>
      </c>
      <c r="J38" s="87">
        <v>5496520.6800000006</v>
      </c>
      <c r="K38" s="36" t="s">
        <v>47</v>
      </c>
    </row>
    <row r="39" spans="1:11" ht="15.75" thickBot="1" x14ac:dyDescent="0.3">
      <c r="A39" s="24" t="s">
        <v>55</v>
      </c>
      <c r="B39" s="25">
        <v>58.22</v>
      </c>
      <c r="C39" s="92">
        <f t="shared" si="4"/>
        <v>96120.000000000015</v>
      </c>
      <c r="D39" s="64">
        <v>5596106.4000000004</v>
      </c>
      <c r="E39" s="92">
        <f t="shared" si="5"/>
        <v>96660</v>
      </c>
      <c r="F39" s="64">
        <v>5627545.2000000002</v>
      </c>
      <c r="G39" s="92">
        <f t="shared" si="6"/>
        <v>97200</v>
      </c>
      <c r="H39" s="22">
        <v>5658984</v>
      </c>
      <c r="I39" s="94">
        <f t="shared" si="7"/>
        <v>96660</v>
      </c>
      <c r="J39" s="46">
        <v>5627545.2000000002</v>
      </c>
      <c r="K39" s="41" t="s">
        <v>47</v>
      </c>
    </row>
    <row r="40" spans="1:11" x14ac:dyDescent="0.25">
      <c r="A40" s="61" t="s">
        <v>89</v>
      </c>
      <c r="B40" s="62">
        <v>21.6</v>
      </c>
      <c r="C40" s="89">
        <f t="shared" si="4"/>
        <v>141273.72</v>
      </c>
      <c r="D40" s="72">
        <v>3051512.3520000004</v>
      </c>
      <c r="E40" s="89">
        <f t="shared" si="5"/>
        <v>141813.72</v>
      </c>
      <c r="F40" s="72">
        <v>3063176.3520000004</v>
      </c>
      <c r="G40" s="89">
        <f t="shared" si="6"/>
        <v>142353.72</v>
      </c>
      <c r="H40" s="72">
        <v>3074840.3520000004</v>
      </c>
      <c r="I40" s="89">
        <f t="shared" si="7"/>
        <v>141813.72</v>
      </c>
      <c r="J40" s="72">
        <v>3063176.3520000004</v>
      </c>
      <c r="K40" s="63" t="s">
        <v>57</v>
      </c>
    </row>
    <row r="41" spans="1:11" x14ac:dyDescent="0.25">
      <c r="A41" s="8" t="s">
        <v>90</v>
      </c>
      <c r="B41" s="13">
        <v>37.549999999999997</v>
      </c>
      <c r="C41" s="91">
        <f t="shared" si="4"/>
        <v>111057.48000000001</v>
      </c>
      <c r="D41" s="88">
        <v>4170208.3740000003</v>
      </c>
      <c r="E41" s="91">
        <f t="shared" si="5"/>
        <v>111597.48000000001</v>
      </c>
      <c r="F41" s="88">
        <v>4190485.3740000003</v>
      </c>
      <c r="G41" s="91">
        <f t="shared" si="6"/>
        <v>112137.48000000001</v>
      </c>
      <c r="H41" s="88">
        <v>4210762.3739999998</v>
      </c>
      <c r="I41" s="91">
        <f t="shared" si="7"/>
        <v>111597.48000000001</v>
      </c>
      <c r="J41" s="88">
        <v>4190485.3740000003</v>
      </c>
      <c r="K41" s="36" t="s">
        <v>57</v>
      </c>
    </row>
    <row r="42" spans="1:11" x14ac:dyDescent="0.25">
      <c r="A42" s="7" t="s">
        <v>91</v>
      </c>
      <c r="B42" s="13">
        <v>56.58</v>
      </c>
      <c r="C42" s="90">
        <f t="shared" si="4"/>
        <v>96606.000000000015</v>
      </c>
      <c r="D42" s="87">
        <v>5465967.4800000004</v>
      </c>
      <c r="E42" s="90">
        <f t="shared" si="5"/>
        <v>97146.000000000015</v>
      </c>
      <c r="F42" s="87">
        <v>5496520.6800000006</v>
      </c>
      <c r="G42" s="90">
        <f t="shared" si="6"/>
        <v>97686.000000000015</v>
      </c>
      <c r="H42" s="87">
        <v>5527073.8800000008</v>
      </c>
      <c r="I42" s="90">
        <f t="shared" si="7"/>
        <v>97146.000000000015</v>
      </c>
      <c r="J42" s="87">
        <v>5496520.6800000006</v>
      </c>
      <c r="K42" s="36" t="s">
        <v>57</v>
      </c>
    </row>
    <row r="43" spans="1:11" ht="15.75" thickBot="1" x14ac:dyDescent="0.3">
      <c r="A43" s="24" t="s">
        <v>92</v>
      </c>
      <c r="B43" s="25">
        <v>58.22</v>
      </c>
      <c r="C43" s="92">
        <f t="shared" si="4"/>
        <v>96120.000000000015</v>
      </c>
      <c r="D43" s="64">
        <v>5596106.4000000004</v>
      </c>
      <c r="E43" s="92">
        <f t="shared" si="5"/>
        <v>96660</v>
      </c>
      <c r="F43" s="64">
        <v>5627545.2000000002</v>
      </c>
      <c r="G43" s="92">
        <f t="shared" si="6"/>
        <v>97200</v>
      </c>
      <c r="H43" s="22">
        <v>5658984</v>
      </c>
      <c r="I43" s="94">
        <f t="shared" si="7"/>
        <v>96660</v>
      </c>
      <c r="J43" s="46">
        <v>5627545.2000000002</v>
      </c>
      <c r="K43" s="41" t="s">
        <v>57</v>
      </c>
    </row>
    <row r="44" spans="1:11" x14ac:dyDescent="0.25">
      <c r="A44" s="8" t="s">
        <v>11</v>
      </c>
      <c r="B44" s="14">
        <v>21.6</v>
      </c>
      <c r="C44" s="93">
        <f t="shared" si="4"/>
        <v>154907.64000000001</v>
      </c>
      <c r="D44" s="12">
        <v>3346005.0240000007</v>
      </c>
      <c r="E44" s="93">
        <f t="shared" si="5"/>
        <v>155447.64000000001</v>
      </c>
      <c r="F44" s="12">
        <v>3357669.0240000007</v>
      </c>
      <c r="G44" s="93">
        <f t="shared" si="6"/>
        <v>155987.64000000001</v>
      </c>
      <c r="H44" s="12">
        <v>3369333.0240000007</v>
      </c>
      <c r="I44" s="93">
        <f t="shared" si="7"/>
        <v>155447.64000000001</v>
      </c>
      <c r="J44" s="12">
        <v>3357669.0240000007</v>
      </c>
      <c r="K44" s="9" t="s">
        <v>17</v>
      </c>
    </row>
    <row r="45" spans="1:11" x14ac:dyDescent="0.25">
      <c r="A45" s="7" t="s">
        <v>12</v>
      </c>
      <c r="B45" s="13">
        <v>37.549999999999997</v>
      </c>
      <c r="C45" s="93">
        <f t="shared" si="4"/>
        <v>124561.8</v>
      </c>
      <c r="D45" s="12">
        <v>4677295.59</v>
      </c>
      <c r="E45" s="93">
        <f t="shared" si="5"/>
        <v>125101.8</v>
      </c>
      <c r="F45" s="12">
        <v>4697572.59</v>
      </c>
      <c r="G45" s="93">
        <f t="shared" si="6"/>
        <v>125641.8</v>
      </c>
      <c r="H45" s="12">
        <v>4717849.59</v>
      </c>
      <c r="I45" s="93">
        <f t="shared" si="7"/>
        <v>125101.8</v>
      </c>
      <c r="J45" s="12">
        <v>4697572.59</v>
      </c>
      <c r="K45" s="9" t="s">
        <v>17</v>
      </c>
    </row>
    <row r="46" spans="1:11" x14ac:dyDescent="0.25">
      <c r="A46" s="7" t="s">
        <v>13</v>
      </c>
      <c r="B46" s="13">
        <v>56.58</v>
      </c>
      <c r="C46" s="93">
        <f t="shared" si="4"/>
        <v>107517.24000000002</v>
      </c>
      <c r="D46" s="12">
        <v>6083325.4392000008</v>
      </c>
      <c r="E46" s="93">
        <f t="shared" si="5"/>
        <v>108057.24000000002</v>
      </c>
      <c r="F46" s="12">
        <v>6113878.639200001</v>
      </c>
      <c r="G46" s="93">
        <f t="shared" si="6"/>
        <v>108597.24</v>
      </c>
      <c r="H46" s="12">
        <v>6144431.8392000003</v>
      </c>
      <c r="I46" s="93">
        <f t="shared" si="7"/>
        <v>108057.24000000002</v>
      </c>
      <c r="J46" s="12">
        <v>6113878.639200001</v>
      </c>
      <c r="K46" s="9" t="s">
        <v>17</v>
      </c>
    </row>
    <row r="47" spans="1:11" ht="15.75" thickBot="1" x14ac:dyDescent="0.3">
      <c r="A47" s="24" t="s">
        <v>13</v>
      </c>
      <c r="B47" s="25">
        <v>58.22</v>
      </c>
      <c r="C47" s="92">
        <f t="shared" si="4"/>
        <v>106789.32</v>
      </c>
      <c r="D47" s="64">
        <v>6217274.2104000002</v>
      </c>
      <c r="E47" s="92">
        <f t="shared" si="5"/>
        <v>107869.31999999999</v>
      </c>
      <c r="F47" s="64">
        <v>6280151.8103999998</v>
      </c>
      <c r="G47" s="92">
        <f t="shared" si="6"/>
        <v>107869.31999999999</v>
      </c>
      <c r="H47" s="64">
        <v>6280151.8103999998</v>
      </c>
      <c r="I47" s="92">
        <f t="shared" si="7"/>
        <v>107329.32</v>
      </c>
      <c r="J47" s="22">
        <v>6248713.0104</v>
      </c>
      <c r="K47" s="23" t="s">
        <v>17</v>
      </c>
    </row>
    <row r="48" spans="1:11" x14ac:dyDescent="0.25">
      <c r="A48" s="8" t="s">
        <v>18</v>
      </c>
      <c r="B48" s="14">
        <v>21.6</v>
      </c>
      <c r="C48" s="93">
        <f t="shared" si="4"/>
        <v>142693.92000000001</v>
      </c>
      <c r="D48" s="12">
        <v>3082188.6720000007</v>
      </c>
      <c r="E48" s="93">
        <f t="shared" si="5"/>
        <v>143233.92000000001</v>
      </c>
      <c r="F48" s="12">
        <v>3093852.6720000007</v>
      </c>
      <c r="G48" s="93">
        <f t="shared" si="6"/>
        <v>143773.92000000001</v>
      </c>
      <c r="H48" s="12">
        <v>3105516.6720000007</v>
      </c>
      <c r="I48" s="93">
        <f t="shared" si="7"/>
        <v>143233.92000000001</v>
      </c>
      <c r="J48" s="12">
        <v>3093852.6720000007</v>
      </c>
      <c r="K48" s="9" t="s">
        <v>16</v>
      </c>
    </row>
    <row r="49" spans="1:11" x14ac:dyDescent="0.25">
      <c r="A49" s="7" t="s">
        <v>19</v>
      </c>
      <c r="B49" s="13">
        <v>37.549999999999997</v>
      </c>
      <c r="C49" s="93">
        <f t="shared" si="4"/>
        <v>116810.64000000003</v>
      </c>
      <c r="D49" s="12">
        <v>4386239.5320000006</v>
      </c>
      <c r="E49" s="93">
        <f t="shared" si="5"/>
        <v>117350.64000000003</v>
      </c>
      <c r="F49" s="12">
        <v>4406516.5320000006</v>
      </c>
      <c r="G49" s="93">
        <f t="shared" si="6"/>
        <v>117890.64000000003</v>
      </c>
      <c r="H49" s="12">
        <v>4426793.5320000006</v>
      </c>
      <c r="I49" s="93">
        <f t="shared" si="7"/>
        <v>117350.64000000003</v>
      </c>
      <c r="J49" s="12">
        <v>4406516.5320000006</v>
      </c>
      <c r="K49" s="9" t="s">
        <v>16</v>
      </c>
    </row>
    <row r="50" spans="1:11" x14ac:dyDescent="0.25">
      <c r="A50" s="7" t="s">
        <v>20</v>
      </c>
      <c r="B50" s="13">
        <v>56.58</v>
      </c>
      <c r="C50" s="93">
        <f t="shared" si="4"/>
        <v>102350.52</v>
      </c>
      <c r="D50" s="12">
        <v>5790992.4216</v>
      </c>
      <c r="E50" s="93">
        <f t="shared" si="5"/>
        <v>102890.52</v>
      </c>
      <c r="F50" s="12">
        <v>5821545.6216000002</v>
      </c>
      <c r="G50" s="93">
        <f t="shared" si="6"/>
        <v>103430.51999999999</v>
      </c>
      <c r="H50" s="12">
        <v>5852098.8215999994</v>
      </c>
      <c r="I50" s="93">
        <f t="shared" si="7"/>
        <v>102890.52</v>
      </c>
      <c r="J50" s="12">
        <v>5821545.6216000002</v>
      </c>
      <c r="K50" s="9" t="s">
        <v>16</v>
      </c>
    </row>
    <row r="51" spans="1:11" ht="15.75" thickBot="1" x14ac:dyDescent="0.3">
      <c r="A51" s="24" t="s">
        <v>20</v>
      </c>
      <c r="B51" s="25">
        <v>58.22</v>
      </c>
      <c r="C51" s="92">
        <f t="shared" si="4"/>
        <v>101729.52</v>
      </c>
      <c r="D51" s="64">
        <v>5922692.6544000003</v>
      </c>
      <c r="E51" s="92">
        <f t="shared" si="5"/>
        <v>102269.52</v>
      </c>
      <c r="F51" s="64">
        <v>5954131.4544000002</v>
      </c>
      <c r="G51" s="92">
        <f t="shared" si="6"/>
        <v>102809.52</v>
      </c>
      <c r="H51" s="64">
        <v>5985570.2544</v>
      </c>
      <c r="I51" s="92">
        <f t="shared" si="7"/>
        <v>102269.52</v>
      </c>
      <c r="J51" s="22">
        <v>5954131.4544000002</v>
      </c>
      <c r="K51" s="23" t="s">
        <v>16</v>
      </c>
    </row>
    <row r="52" spans="1:11" x14ac:dyDescent="0.25">
      <c r="A52" s="8" t="s">
        <v>23</v>
      </c>
      <c r="B52" s="14">
        <v>21.6</v>
      </c>
      <c r="C52" s="93">
        <f t="shared" si="4"/>
        <v>142693.92000000001</v>
      </c>
      <c r="D52" s="12">
        <v>3082188.6720000007</v>
      </c>
      <c r="E52" s="93">
        <f t="shared" si="5"/>
        <v>143233.92000000001</v>
      </c>
      <c r="F52" s="12">
        <v>3093852.6720000007</v>
      </c>
      <c r="G52" s="93">
        <f t="shared" si="6"/>
        <v>143773.92000000001</v>
      </c>
      <c r="H52" s="12">
        <v>3105516.6720000007</v>
      </c>
      <c r="I52" s="93">
        <f t="shared" si="7"/>
        <v>143233.92000000001</v>
      </c>
      <c r="J52" s="12">
        <v>3093852.6720000007</v>
      </c>
      <c r="K52" s="9" t="s">
        <v>26</v>
      </c>
    </row>
    <row r="53" spans="1:11" x14ac:dyDescent="0.25">
      <c r="A53" s="7" t="s">
        <v>24</v>
      </c>
      <c r="B53" s="13">
        <v>37.549999999999997</v>
      </c>
      <c r="C53" s="93">
        <f t="shared" si="4"/>
        <v>122563.80000000002</v>
      </c>
      <c r="D53" s="12">
        <v>4602270.6900000004</v>
      </c>
      <c r="E53" s="93">
        <f t="shared" si="5"/>
        <v>123102.72</v>
      </c>
      <c r="F53" s="12">
        <v>4622507.1359999999</v>
      </c>
      <c r="G53" s="93">
        <f t="shared" si="6"/>
        <v>123642.72</v>
      </c>
      <c r="H53" s="12">
        <v>4642784.1359999999</v>
      </c>
      <c r="I53" s="93">
        <f t="shared" si="7"/>
        <v>123102.72</v>
      </c>
      <c r="J53" s="12">
        <v>4622507.1359999999</v>
      </c>
      <c r="K53" s="9" t="s">
        <v>22</v>
      </c>
    </row>
    <row r="54" spans="1:11" x14ac:dyDescent="0.25">
      <c r="A54" s="7" t="s">
        <v>25</v>
      </c>
      <c r="B54" s="13">
        <v>56.58</v>
      </c>
      <c r="C54" s="93">
        <f t="shared" si="4"/>
        <v>105195.24000000002</v>
      </c>
      <c r="D54" s="12">
        <v>5951946.6792000011</v>
      </c>
      <c r="E54" s="93">
        <f t="shared" si="5"/>
        <v>105735.24</v>
      </c>
      <c r="F54" s="12">
        <v>5982499.8792000003</v>
      </c>
      <c r="G54" s="93">
        <f t="shared" si="6"/>
        <v>106275.24</v>
      </c>
      <c r="H54" s="12">
        <v>6013053.0792000005</v>
      </c>
      <c r="I54" s="93">
        <f t="shared" si="7"/>
        <v>105735.24</v>
      </c>
      <c r="J54" s="12">
        <v>5982499.8792000003</v>
      </c>
      <c r="K54" s="9" t="s">
        <v>22</v>
      </c>
    </row>
    <row r="55" spans="1:11" ht="15.75" thickBot="1" x14ac:dyDescent="0.3">
      <c r="A55" s="24" t="s">
        <v>25</v>
      </c>
      <c r="B55" s="25">
        <v>58.22</v>
      </c>
      <c r="C55" s="92">
        <f t="shared" si="4"/>
        <v>104467.32</v>
      </c>
      <c r="D55" s="64">
        <v>6082087.3704000004</v>
      </c>
      <c r="E55" s="92">
        <f t="shared" si="5"/>
        <v>105007.32</v>
      </c>
      <c r="F55" s="64">
        <v>6113526.1704000002</v>
      </c>
      <c r="G55" s="92">
        <f t="shared" si="6"/>
        <v>105547.32</v>
      </c>
      <c r="H55" s="64">
        <v>6144964.9704</v>
      </c>
      <c r="I55" s="92">
        <f t="shared" si="7"/>
        <v>105007.32</v>
      </c>
      <c r="J55" s="22">
        <v>6113526.1704000002</v>
      </c>
      <c r="K55" s="23" t="s">
        <v>22</v>
      </c>
    </row>
    <row r="56" spans="1:11" x14ac:dyDescent="0.25">
      <c r="A56" s="8" t="s">
        <v>28</v>
      </c>
      <c r="B56" s="98">
        <v>21.6</v>
      </c>
      <c r="C56" s="103">
        <f t="shared" si="4"/>
        <v>152693.64000000001</v>
      </c>
      <c r="D56" s="101">
        <v>3298182.6240000003</v>
      </c>
      <c r="E56" s="103">
        <f t="shared" si="5"/>
        <v>153233.64000000001</v>
      </c>
      <c r="F56" s="101">
        <v>3309846.6240000003</v>
      </c>
      <c r="G56" s="89">
        <f t="shared" si="6"/>
        <v>153773.64000000001</v>
      </c>
      <c r="H56" s="12">
        <v>3321510.6240000003</v>
      </c>
      <c r="I56" s="103">
        <f t="shared" si="7"/>
        <v>153233.64000000001</v>
      </c>
      <c r="J56" s="109">
        <v>3309846.6240000003</v>
      </c>
      <c r="K56" s="107" t="s">
        <v>22</v>
      </c>
    </row>
    <row r="57" spans="1:11" x14ac:dyDescent="0.25">
      <c r="A57" s="7" t="s">
        <v>29</v>
      </c>
      <c r="B57" s="99">
        <v>37.549999999999997</v>
      </c>
      <c r="C57" s="104">
        <f t="shared" si="4"/>
        <v>122563.80000000002</v>
      </c>
      <c r="D57" s="101">
        <v>4602270.6900000004</v>
      </c>
      <c r="E57" s="104">
        <f t="shared" si="5"/>
        <v>123103.80000000002</v>
      </c>
      <c r="F57" s="101">
        <v>4622547.6900000004</v>
      </c>
      <c r="G57" s="93">
        <f t="shared" si="6"/>
        <v>123642.72</v>
      </c>
      <c r="H57" s="12">
        <v>4642784.1359999999</v>
      </c>
      <c r="I57" s="104">
        <f t="shared" si="7"/>
        <v>123102.72</v>
      </c>
      <c r="J57" s="39">
        <v>4622507.1359999999</v>
      </c>
      <c r="K57" s="107" t="s">
        <v>22</v>
      </c>
    </row>
    <row r="58" spans="1:11" x14ac:dyDescent="0.25">
      <c r="A58" s="7" t="s">
        <v>30</v>
      </c>
      <c r="B58" s="99">
        <v>56.58</v>
      </c>
      <c r="C58" s="104">
        <f t="shared" si="4"/>
        <v>105195.24000000002</v>
      </c>
      <c r="D58" s="101">
        <v>5951946.6792000011</v>
      </c>
      <c r="E58" s="104">
        <f t="shared" si="5"/>
        <v>105735.24</v>
      </c>
      <c r="F58" s="101">
        <v>5982499.8792000003</v>
      </c>
      <c r="G58" s="93">
        <f t="shared" si="6"/>
        <v>106275.24</v>
      </c>
      <c r="H58" s="12">
        <v>6013053.0792000005</v>
      </c>
      <c r="I58" s="104">
        <f t="shared" si="7"/>
        <v>105735.24</v>
      </c>
      <c r="J58" s="39">
        <v>5982499.8792000003</v>
      </c>
      <c r="K58" s="107" t="s">
        <v>22</v>
      </c>
    </row>
    <row r="59" spans="1:11" ht="15.75" thickBot="1" x14ac:dyDescent="0.3">
      <c r="A59" s="24" t="s">
        <v>30</v>
      </c>
      <c r="B59" s="100">
        <v>58.22</v>
      </c>
      <c r="C59" s="105">
        <f t="shared" si="4"/>
        <v>104467.32</v>
      </c>
      <c r="D59" s="102">
        <v>6082087.3704000004</v>
      </c>
      <c r="E59" s="105">
        <f t="shared" si="5"/>
        <v>105007.32</v>
      </c>
      <c r="F59" s="102">
        <v>6113526.1704000002</v>
      </c>
      <c r="G59" s="92">
        <f t="shared" si="6"/>
        <v>105547.32</v>
      </c>
      <c r="H59" s="64">
        <v>6144964.9704</v>
      </c>
      <c r="I59" s="105">
        <f t="shared" si="7"/>
        <v>105007.32</v>
      </c>
      <c r="J59" s="22">
        <v>6113526.1704000002</v>
      </c>
      <c r="K59" s="108" t="s">
        <v>22</v>
      </c>
    </row>
    <row r="60" spans="1:11" x14ac:dyDescent="0.25">
      <c r="A60" s="7" t="s">
        <v>56</v>
      </c>
      <c r="B60" s="95">
        <v>35.67</v>
      </c>
      <c r="C60" s="103">
        <f t="shared" si="4"/>
        <v>113530.68000000001</v>
      </c>
      <c r="D60" s="96">
        <v>4049639.3556000004</v>
      </c>
      <c r="E60" s="103">
        <f t="shared" si="5"/>
        <v>114070.68000000001</v>
      </c>
      <c r="F60" s="96">
        <v>4068901.1556000006</v>
      </c>
      <c r="G60" s="89">
        <f t="shared" si="6"/>
        <v>114610.68000000001</v>
      </c>
      <c r="H60" s="109">
        <v>4088162.9556000005</v>
      </c>
      <c r="I60" s="103">
        <f t="shared" si="7"/>
        <v>114070.68000000001</v>
      </c>
      <c r="J60" s="109">
        <v>4068901.1556000006</v>
      </c>
      <c r="K60" s="97" t="s">
        <v>57</v>
      </c>
    </row>
    <row r="61" spans="1:11" ht="15.75" thickBot="1" x14ac:dyDescent="0.3">
      <c r="A61" s="24" t="s">
        <v>56</v>
      </c>
      <c r="B61" s="83">
        <v>37.090000000000003</v>
      </c>
      <c r="C61" s="106">
        <f t="shared" si="4"/>
        <v>112624.56000000001</v>
      </c>
      <c r="D61" s="84">
        <v>4177244.9304000009</v>
      </c>
      <c r="E61" s="106">
        <f t="shared" si="5"/>
        <v>113164.56</v>
      </c>
      <c r="F61" s="84">
        <v>4197273.5304000005</v>
      </c>
      <c r="G61" s="94">
        <f t="shared" si="6"/>
        <v>113704.56000000001</v>
      </c>
      <c r="H61" s="110">
        <v>4217302.1304000011</v>
      </c>
      <c r="I61" s="106">
        <f t="shared" si="7"/>
        <v>113164.56</v>
      </c>
      <c r="J61" s="110">
        <v>4197273.5304000005</v>
      </c>
      <c r="K61" s="85" t="s">
        <v>57</v>
      </c>
    </row>
  </sheetData>
  <pageMargins left="0.11811023622047245" right="0.11811023622047245" top="7.874015748031496E-2" bottom="0.15748031496062992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L128"/>
  <sheetViews>
    <sheetView topLeftCell="A109" zoomScale="90" zoomScaleNormal="90" workbookViewId="0">
      <selection activeCell="A95" sqref="A95"/>
    </sheetView>
  </sheetViews>
  <sheetFormatPr defaultColWidth="8.85546875" defaultRowHeight="15" x14ac:dyDescent="0.25"/>
  <cols>
    <col min="1" max="1" width="45.7109375" customWidth="1"/>
    <col min="2" max="2" width="7.7109375" customWidth="1"/>
    <col min="3" max="3" width="11.7109375" customWidth="1"/>
    <col min="4" max="4" width="13.7109375" customWidth="1"/>
    <col min="5" max="5" width="13.140625" style="1" customWidth="1"/>
    <col min="6" max="6" width="12.42578125" customWidth="1"/>
    <col min="7" max="7" width="13.28515625" style="1" customWidth="1"/>
    <col min="8" max="8" width="13.140625" style="1" customWidth="1"/>
    <col min="9" max="9" width="13.28515625" style="1" customWidth="1"/>
    <col min="10" max="10" width="13.42578125" style="1" customWidth="1"/>
    <col min="11" max="11" width="28.28515625" style="1" customWidth="1"/>
    <col min="12" max="12" width="14.85546875" style="1" customWidth="1"/>
    <col min="13" max="13" width="11.85546875" customWidth="1"/>
    <col min="14" max="14" width="10.140625" customWidth="1"/>
  </cols>
  <sheetData>
    <row r="1" spans="1:12" s="2" customFormat="1" ht="27.75" customHeight="1" thickBot="1" x14ac:dyDescent="0.35">
      <c r="A1" s="21" t="s">
        <v>111</v>
      </c>
      <c r="E1" s="3"/>
      <c r="G1" s="3"/>
      <c r="H1" s="3"/>
      <c r="I1" s="3"/>
      <c r="J1" s="3"/>
      <c r="K1" s="3"/>
      <c r="L1" s="3"/>
    </row>
    <row r="2" spans="1:12" ht="45" customHeight="1" thickBot="1" x14ac:dyDescent="0.3">
      <c r="A2" s="17" t="s">
        <v>0</v>
      </c>
      <c r="B2" s="18" t="s">
        <v>39</v>
      </c>
      <c r="C2" s="19" t="s">
        <v>8</v>
      </c>
      <c r="D2" s="18" t="s">
        <v>3</v>
      </c>
      <c r="E2" s="19" t="s">
        <v>7</v>
      </c>
      <c r="F2" s="18" t="s">
        <v>3</v>
      </c>
      <c r="G2" s="19" t="s">
        <v>14</v>
      </c>
      <c r="H2" s="18" t="s">
        <v>3</v>
      </c>
      <c r="I2" s="19" t="s">
        <v>15</v>
      </c>
      <c r="J2" s="18" t="s">
        <v>3</v>
      </c>
      <c r="K2" s="20" t="s">
        <v>2</v>
      </c>
      <c r="L2" s="65"/>
    </row>
    <row r="3" spans="1:12" x14ac:dyDescent="0.25">
      <c r="A3" s="7" t="s">
        <v>9</v>
      </c>
      <c r="B3" s="13">
        <v>56.58</v>
      </c>
      <c r="C3" s="90">
        <v>89450</v>
      </c>
      <c r="D3" s="87">
        <f>C3*B3</f>
        <v>5061081</v>
      </c>
      <c r="E3" s="90">
        <v>89950</v>
      </c>
      <c r="F3" s="87">
        <f>E3*B3</f>
        <v>5089371</v>
      </c>
      <c r="G3" s="90">
        <v>90450</v>
      </c>
      <c r="H3" s="87">
        <f>G3*B3</f>
        <v>5117661</v>
      </c>
      <c r="I3" s="90">
        <v>89950</v>
      </c>
      <c r="J3" s="87">
        <f>I3*B3</f>
        <v>5089371</v>
      </c>
      <c r="K3" s="36" t="s">
        <v>47</v>
      </c>
      <c r="L3" s="32"/>
    </row>
    <row r="4" spans="1:12" ht="15.75" thickBot="1" x14ac:dyDescent="0.3">
      <c r="A4" s="7" t="s">
        <v>9</v>
      </c>
      <c r="B4" s="86">
        <v>58.22</v>
      </c>
      <c r="C4" s="90">
        <v>89000</v>
      </c>
      <c r="D4" s="46">
        <f>C4*B4</f>
        <v>5181580</v>
      </c>
      <c r="E4" s="94">
        <v>89500</v>
      </c>
      <c r="F4" s="46">
        <f>E4*B4</f>
        <v>5210690</v>
      </c>
      <c r="G4" s="94">
        <v>90000</v>
      </c>
      <c r="H4" s="46">
        <f>G4*B4</f>
        <v>5239800</v>
      </c>
      <c r="I4" s="94">
        <v>89500</v>
      </c>
      <c r="J4" s="46">
        <f>I4*B4</f>
        <v>5210690</v>
      </c>
      <c r="K4" s="41" t="s">
        <v>47</v>
      </c>
      <c r="L4" s="32"/>
    </row>
    <row r="5" spans="1:12" x14ac:dyDescent="0.25">
      <c r="A5" s="61" t="s">
        <v>36</v>
      </c>
      <c r="B5" s="62">
        <v>21.6</v>
      </c>
      <c r="C5" s="89">
        <v>130809</v>
      </c>
      <c r="D5" s="72">
        <f t="shared" ref="D5:D28" si="0">C5*B5</f>
        <v>2825474.4000000004</v>
      </c>
      <c r="E5" s="89">
        <v>131309</v>
      </c>
      <c r="F5" s="72">
        <f t="shared" ref="F5:F28" si="1">E5*B5</f>
        <v>2836274.4000000004</v>
      </c>
      <c r="G5" s="89">
        <v>131809</v>
      </c>
      <c r="H5" s="72">
        <f t="shared" ref="H5:H30" si="2">G5*B5</f>
        <v>2847074.4000000004</v>
      </c>
      <c r="I5" s="89">
        <v>131309</v>
      </c>
      <c r="J5" s="72">
        <f t="shared" ref="J5:J28" si="3">I5*B5</f>
        <v>2836274.4000000004</v>
      </c>
      <c r="K5" s="63" t="s">
        <v>47</v>
      </c>
      <c r="L5" s="32"/>
    </row>
    <row r="6" spans="1:12" x14ac:dyDescent="0.25">
      <c r="A6" s="8" t="s">
        <v>53</v>
      </c>
      <c r="B6" s="13">
        <v>37.549999999999997</v>
      </c>
      <c r="C6" s="91">
        <v>102831</v>
      </c>
      <c r="D6" s="88">
        <f>C6*B6</f>
        <v>3861304.05</v>
      </c>
      <c r="E6" s="91">
        <v>103331</v>
      </c>
      <c r="F6" s="88">
        <f>E6*B6</f>
        <v>3880079.05</v>
      </c>
      <c r="G6" s="91">
        <v>103831</v>
      </c>
      <c r="H6" s="88">
        <f>G6*B6</f>
        <v>3898854.05</v>
      </c>
      <c r="I6" s="91">
        <v>103331</v>
      </c>
      <c r="J6" s="88">
        <f>I6*B6</f>
        <v>3880079.05</v>
      </c>
      <c r="K6" s="36" t="s">
        <v>47</v>
      </c>
      <c r="L6" s="32"/>
    </row>
    <row r="7" spans="1:12" x14ac:dyDescent="0.25">
      <c r="A7" s="7" t="s">
        <v>54</v>
      </c>
      <c r="B7" s="13">
        <v>56.58</v>
      </c>
      <c r="C7" s="90">
        <v>89450</v>
      </c>
      <c r="D7" s="87">
        <f>C7*B7</f>
        <v>5061081</v>
      </c>
      <c r="E7" s="90">
        <v>89950</v>
      </c>
      <c r="F7" s="87">
        <f>E7*B7</f>
        <v>5089371</v>
      </c>
      <c r="G7" s="90">
        <v>90450</v>
      </c>
      <c r="H7" s="87">
        <f>G7*B7</f>
        <v>5117661</v>
      </c>
      <c r="I7" s="90">
        <v>89950</v>
      </c>
      <c r="J7" s="87">
        <f>I7*B7</f>
        <v>5089371</v>
      </c>
      <c r="K7" s="36" t="s">
        <v>47</v>
      </c>
      <c r="L7" s="32"/>
    </row>
    <row r="8" spans="1:12" ht="15.75" thickBot="1" x14ac:dyDescent="0.3">
      <c r="A8" s="24" t="s">
        <v>55</v>
      </c>
      <c r="B8" s="25">
        <v>58.22</v>
      </c>
      <c r="C8" s="92">
        <v>89000</v>
      </c>
      <c r="D8" s="64">
        <f>C8*B8</f>
        <v>5181580</v>
      </c>
      <c r="E8" s="92">
        <v>89500</v>
      </c>
      <c r="F8" s="64">
        <f>E8*B8</f>
        <v>5210690</v>
      </c>
      <c r="G8" s="92">
        <v>90000</v>
      </c>
      <c r="H8" s="22">
        <f>G8*B8</f>
        <v>5239800</v>
      </c>
      <c r="I8" s="94">
        <v>89500</v>
      </c>
      <c r="J8" s="46">
        <f>I8*B8</f>
        <v>5210690</v>
      </c>
      <c r="K8" s="41" t="s">
        <v>47</v>
      </c>
      <c r="L8" s="32"/>
    </row>
    <row r="9" spans="1:12" x14ac:dyDescent="0.25">
      <c r="A9" s="61" t="s">
        <v>89</v>
      </c>
      <c r="B9" s="62">
        <v>21.6</v>
      </c>
      <c r="C9" s="89">
        <v>130809</v>
      </c>
      <c r="D9" s="72">
        <f t="shared" ref="D9" si="4">C9*B9</f>
        <v>2825474.4000000004</v>
      </c>
      <c r="E9" s="89">
        <v>131309</v>
      </c>
      <c r="F9" s="72">
        <f t="shared" ref="F9" si="5">E9*B9</f>
        <v>2836274.4000000004</v>
      </c>
      <c r="G9" s="89">
        <v>131809</v>
      </c>
      <c r="H9" s="72">
        <f t="shared" ref="H9" si="6">G9*B9</f>
        <v>2847074.4000000004</v>
      </c>
      <c r="I9" s="89">
        <v>131309</v>
      </c>
      <c r="J9" s="72">
        <f t="shared" ref="J9" si="7">I9*B9</f>
        <v>2836274.4000000004</v>
      </c>
      <c r="K9" s="63" t="s">
        <v>57</v>
      </c>
      <c r="L9" s="32"/>
    </row>
    <row r="10" spans="1:12" x14ac:dyDescent="0.25">
      <c r="A10" s="8" t="s">
        <v>90</v>
      </c>
      <c r="B10" s="13">
        <v>37.549999999999997</v>
      </c>
      <c r="C10" s="91">
        <v>102831</v>
      </c>
      <c r="D10" s="88">
        <f>C10*B10</f>
        <v>3861304.05</v>
      </c>
      <c r="E10" s="91">
        <v>103331</v>
      </c>
      <c r="F10" s="88">
        <f>E10*B10</f>
        <v>3880079.05</v>
      </c>
      <c r="G10" s="91">
        <v>103831</v>
      </c>
      <c r="H10" s="88">
        <f>G10*B10</f>
        <v>3898854.05</v>
      </c>
      <c r="I10" s="91">
        <v>103331</v>
      </c>
      <c r="J10" s="88">
        <f>I10*B10</f>
        <v>3880079.05</v>
      </c>
      <c r="K10" s="36" t="s">
        <v>57</v>
      </c>
      <c r="L10" s="32"/>
    </row>
    <row r="11" spans="1:12" x14ac:dyDescent="0.25">
      <c r="A11" s="7" t="s">
        <v>91</v>
      </c>
      <c r="B11" s="13">
        <v>56.58</v>
      </c>
      <c r="C11" s="90">
        <v>89450</v>
      </c>
      <c r="D11" s="87">
        <f>C11*B11</f>
        <v>5061081</v>
      </c>
      <c r="E11" s="90">
        <v>89950</v>
      </c>
      <c r="F11" s="87">
        <f>E11*B11</f>
        <v>5089371</v>
      </c>
      <c r="G11" s="90">
        <v>90450</v>
      </c>
      <c r="H11" s="87">
        <f>G11*B11</f>
        <v>5117661</v>
      </c>
      <c r="I11" s="90">
        <v>89950</v>
      </c>
      <c r="J11" s="87">
        <f>I11*B11</f>
        <v>5089371</v>
      </c>
      <c r="K11" s="36" t="s">
        <v>57</v>
      </c>
      <c r="L11" s="32"/>
    </row>
    <row r="12" spans="1:12" ht="15.75" thickBot="1" x14ac:dyDescent="0.3">
      <c r="A12" s="24" t="s">
        <v>92</v>
      </c>
      <c r="B12" s="25">
        <v>58.22</v>
      </c>
      <c r="C12" s="92">
        <v>89000</v>
      </c>
      <c r="D12" s="64">
        <f>C12*B12</f>
        <v>5181580</v>
      </c>
      <c r="E12" s="92">
        <v>89500</v>
      </c>
      <c r="F12" s="64">
        <f>E12*B12</f>
        <v>5210690</v>
      </c>
      <c r="G12" s="92">
        <v>90000</v>
      </c>
      <c r="H12" s="22">
        <f>G12*B12</f>
        <v>5239800</v>
      </c>
      <c r="I12" s="94">
        <v>89500</v>
      </c>
      <c r="J12" s="46">
        <f>I12*B12</f>
        <v>5210690</v>
      </c>
      <c r="K12" s="41" t="s">
        <v>57</v>
      </c>
      <c r="L12" s="32"/>
    </row>
    <row r="13" spans="1:12" x14ac:dyDescent="0.25">
      <c r="A13" s="8" t="s">
        <v>11</v>
      </c>
      <c r="B13" s="14">
        <v>21.6</v>
      </c>
      <c r="C13" s="93">
        <v>143433</v>
      </c>
      <c r="D13" s="12">
        <f t="shared" si="0"/>
        <v>3098152.8000000003</v>
      </c>
      <c r="E13" s="93">
        <v>143933</v>
      </c>
      <c r="F13" s="12">
        <f t="shared" si="1"/>
        <v>3108952.8000000003</v>
      </c>
      <c r="G13" s="93">
        <v>144433</v>
      </c>
      <c r="H13" s="12">
        <f t="shared" si="2"/>
        <v>3119752.8000000003</v>
      </c>
      <c r="I13" s="93">
        <v>143933</v>
      </c>
      <c r="J13" s="12">
        <f t="shared" si="3"/>
        <v>3108952.8000000003</v>
      </c>
      <c r="K13" s="9" t="s">
        <v>17</v>
      </c>
      <c r="L13" s="32"/>
    </row>
    <row r="14" spans="1:12" x14ac:dyDescent="0.25">
      <c r="A14" s="7" t="s">
        <v>12</v>
      </c>
      <c r="B14" s="13">
        <v>37.549999999999997</v>
      </c>
      <c r="C14" s="93">
        <v>115335</v>
      </c>
      <c r="D14" s="12">
        <f t="shared" si="0"/>
        <v>4330829.25</v>
      </c>
      <c r="E14" s="93">
        <v>115835</v>
      </c>
      <c r="F14" s="12">
        <f t="shared" si="1"/>
        <v>4349604.25</v>
      </c>
      <c r="G14" s="93">
        <v>116335</v>
      </c>
      <c r="H14" s="12">
        <f t="shared" si="2"/>
        <v>4368379.25</v>
      </c>
      <c r="I14" s="93">
        <v>115835</v>
      </c>
      <c r="J14" s="12">
        <f t="shared" si="3"/>
        <v>4349604.25</v>
      </c>
      <c r="K14" s="9" t="s">
        <v>17</v>
      </c>
      <c r="L14" s="142"/>
    </row>
    <row r="15" spans="1:12" x14ac:dyDescent="0.25">
      <c r="A15" s="7" t="s">
        <v>13</v>
      </c>
      <c r="B15" s="13">
        <v>56.58</v>
      </c>
      <c r="C15" s="93">
        <v>99553</v>
      </c>
      <c r="D15" s="12">
        <f t="shared" si="0"/>
        <v>5632708.7400000002</v>
      </c>
      <c r="E15" s="93">
        <v>100053</v>
      </c>
      <c r="F15" s="12">
        <f t="shared" si="1"/>
        <v>5660998.7400000002</v>
      </c>
      <c r="G15" s="93">
        <v>100553</v>
      </c>
      <c r="H15" s="12">
        <f t="shared" si="2"/>
        <v>5689288.7400000002</v>
      </c>
      <c r="I15" s="93">
        <v>100053</v>
      </c>
      <c r="J15" s="12">
        <f t="shared" si="3"/>
        <v>5660998.7400000002</v>
      </c>
      <c r="K15" s="9" t="s">
        <v>17</v>
      </c>
      <c r="L15" s="32"/>
    </row>
    <row r="16" spans="1:12" ht="15.75" thickBot="1" x14ac:dyDescent="0.3">
      <c r="A16" s="24" t="s">
        <v>13</v>
      </c>
      <c r="B16" s="25">
        <v>58.22</v>
      </c>
      <c r="C16" s="92">
        <v>98879</v>
      </c>
      <c r="D16" s="64">
        <f t="shared" si="0"/>
        <v>5756735.3799999999</v>
      </c>
      <c r="E16" s="92">
        <v>99879</v>
      </c>
      <c r="F16" s="64">
        <f t="shared" si="1"/>
        <v>5814955.3799999999</v>
      </c>
      <c r="G16" s="92">
        <v>99879</v>
      </c>
      <c r="H16" s="64">
        <f t="shared" si="2"/>
        <v>5814955.3799999999</v>
      </c>
      <c r="I16" s="92">
        <v>99379</v>
      </c>
      <c r="J16" s="22">
        <f t="shared" si="3"/>
        <v>5785845.3799999999</v>
      </c>
      <c r="K16" s="23" t="s">
        <v>17</v>
      </c>
      <c r="L16" s="32"/>
    </row>
    <row r="17" spans="1:12" ht="18.75" customHeight="1" x14ac:dyDescent="0.25">
      <c r="A17" s="8" t="s">
        <v>18</v>
      </c>
      <c r="B17" s="14">
        <v>21.6</v>
      </c>
      <c r="C17" s="93">
        <v>132124</v>
      </c>
      <c r="D17" s="12">
        <f t="shared" si="0"/>
        <v>2853878.4000000004</v>
      </c>
      <c r="E17" s="93">
        <v>132624</v>
      </c>
      <c r="F17" s="12">
        <f t="shared" si="1"/>
        <v>2864678.4000000004</v>
      </c>
      <c r="G17" s="93">
        <v>133124</v>
      </c>
      <c r="H17" s="12">
        <f t="shared" si="2"/>
        <v>2875478.4000000004</v>
      </c>
      <c r="I17" s="93">
        <v>132624</v>
      </c>
      <c r="J17" s="12">
        <f t="shared" si="3"/>
        <v>2864678.4000000004</v>
      </c>
      <c r="K17" s="9" t="s">
        <v>16</v>
      </c>
      <c r="L17" s="32"/>
    </row>
    <row r="18" spans="1:12" x14ac:dyDescent="0.25">
      <c r="A18" s="7" t="s">
        <v>19</v>
      </c>
      <c r="B18" s="13">
        <v>37.549999999999997</v>
      </c>
      <c r="C18" s="93">
        <v>108158</v>
      </c>
      <c r="D18" s="12">
        <f t="shared" si="0"/>
        <v>4061332.9</v>
      </c>
      <c r="E18" s="93">
        <v>108658</v>
      </c>
      <c r="F18" s="12">
        <f t="shared" si="1"/>
        <v>4080107.9</v>
      </c>
      <c r="G18" s="93">
        <v>109158</v>
      </c>
      <c r="H18" s="12">
        <f t="shared" si="2"/>
        <v>4098882.9</v>
      </c>
      <c r="I18" s="93">
        <v>108658</v>
      </c>
      <c r="J18" s="12">
        <f t="shared" si="3"/>
        <v>4080107.9</v>
      </c>
      <c r="K18" s="9" t="s">
        <v>16</v>
      </c>
      <c r="L18" s="32"/>
    </row>
    <row r="19" spans="1:12" x14ac:dyDescent="0.25">
      <c r="A19" s="7" t="s">
        <v>20</v>
      </c>
      <c r="B19" s="13">
        <v>56.58</v>
      </c>
      <c r="C19" s="93">
        <v>94769</v>
      </c>
      <c r="D19" s="12">
        <f t="shared" si="0"/>
        <v>5362030.0199999996</v>
      </c>
      <c r="E19" s="93">
        <v>95269</v>
      </c>
      <c r="F19" s="12">
        <f t="shared" si="1"/>
        <v>5390320.0199999996</v>
      </c>
      <c r="G19" s="93">
        <v>95769</v>
      </c>
      <c r="H19" s="12">
        <f t="shared" si="2"/>
        <v>5418610.0199999996</v>
      </c>
      <c r="I19" s="93">
        <v>95269</v>
      </c>
      <c r="J19" s="12">
        <f t="shared" si="3"/>
        <v>5390320.0199999996</v>
      </c>
      <c r="K19" s="9" t="s">
        <v>16</v>
      </c>
      <c r="L19" s="32"/>
    </row>
    <row r="20" spans="1:12" ht="15.75" thickBot="1" x14ac:dyDescent="0.3">
      <c r="A20" s="24" t="s">
        <v>20</v>
      </c>
      <c r="B20" s="25">
        <v>58.22</v>
      </c>
      <c r="C20" s="92">
        <v>94194</v>
      </c>
      <c r="D20" s="64">
        <f t="shared" si="0"/>
        <v>5483974.6799999997</v>
      </c>
      <c r="E20" s="92">
        <v>94694</v>
      </c>
      <c r="F20" s="64">
        <f t="shared" si="1"/>
        <v>5513084.6799999997</v>
      </c>
      <c r="G20" s="92">
        <v>95194</v>
      </c>
      <c r="H20" s="64">
        <f t="shared" si="2"/>
        <v>5542194.6799999997</v>
      </c>
      <c r="I20" s="92">
        <v>94694</v>
      </c>
      <c r="J20" s="22">
        <f t="shared" si="3"/>
        <v>5513084.6799999997</v>
      </c>
      <c r="K20" s="23" t="s">
        <v>16</v>
      </c>
      <c r="L20" s="32"/>
    </row>
    <row r="21" spans="1:12" x14ac:dyDescent="0.25">
      <c r="A21" s="8" t="s">
        <v>23</v>
      </c>
      <c r="B21" s="14">
        <v>21.6</v>
      </c>
      <c r="C21" s="93">
        <v>132124</v>
      </c>
      <c r="D21" s="12">
        <f t="shared" si="0"/>
        <v>2853878.4000000004</v>
      </c>
      <c r="E21" s="93">
        <v>132624</v>
      </c>
      <c r="F21" s="12">
        <f t="shared" si="1"/>
        <v>2864678.4000000004</v>
      </c>
      <c r="G21" s="93">
        <v>133124</v>
      </c>
      <c r="H21" s="12">
        <f t="shared" si="2"/>
        <v>2875478.4000000004</v>
      </c>
      <c r="I21" s="93">
        <v>132624</v>
      </c>
      <c r="J21" s="12">
        <f t="shared" si="3"/>
        <v>2864678.4000000004</v>
      </c>
      <c r="K21" s="9" t="s">
        <v>26</v>
      </c>
      <c r="L21" s="32"/>
    </row>
    <row r="22" spans="1:12" x14ac:dyDescent="0.25">
      <c r="A22" s="7" t="s">
        <v>24</v>
      </c>
      <c r="B22" s="13">
        <v>37.549999999999997</v>
      </c>
      <c r="C22" s="93">
        <v>113485</v>
      </c>
      <c r="D22" s="12">
        <f t="shared" si="0"/>
        <v>4261361.75</v>
      </c>
      <c r="E22" s="93">
        <v>113984</v>
      </c>
      <c r="F22" s="12">
        <f t="shared" si="1"/>
        <v>4280099.1999999993</v>
      </c>
      <c r="G22" s="93">
        <v>114484</v>
      </c>
      <c r="H22" s="12">
        <f t="shared" si="2"/>
        <v>4298874.1999999993</v>
      </c>
      <c r="I22" s="93">
        <v>113984</v>
      </c>
      <c r="J22" s="12">
        <f t="shared" si="3"/>
        <v>4280099.1999999993</v>
      </c>
      <c r="K22" s="9" t="s">
        <v>22</v>
      </c>
      <c r="L22" s="142"/>
    </row>
    <row r="23" spans="1:12" x14ac:dyDescent="0.25">
      <c r="A23" s="7" t="s">
        <v>25</v>
      </c>
      <c r="B23" s="13">
        <v>56.58</v>
      </c>
      <c r="C23" s="93">
        <v>97403</v>
      </c>
      <c r="D23" s="12">
        <f t="shared" si="0"/>
        <v>5511061.7400000002</v>
      </c>
      <c r="E23" s="93">
        <v>97903</v>
      </c>
      <c r="F23" s="12">
        <f t="shared" si="1"/>
        <v>5539351.7400000002</v>
      </c>
      <c r="G23" s="93">
        <v>98403</v>
      </c>
      <c r="H23" s="12">
        <f t="shared" si="2"/>
        <v>5567641.7400000002</v>
      </c>
      <c r="I23" s="93">
        <v>97903</v>
      </c>
      <c r="J23" s="12">
        <f t="shared" si="3"/>
        <v>5539351.7400000002</v>
      </c>
      <c r="K23" s="9" t="s">
        <v>22</v>
      </c>
      <c r="L23" s="32"/>
    </row>
    <row r="24" spans="1:12" ht="16.5" customHeight="1" thickBot="1" x14ac:dyDescent="0.3">
      <c r="A24" s="24" t="s">
        <v>25</v>
      </c>
      <c r="B24" s="25">
        <v>58.22</v>
      </c>
      <c r="C24" s="92">
        <v>96729</v>
      </c>
      <c r="D24" s="64">
        <f t="shared" si="0"/>
        <v>5631562.3799999999</v>
      </c>
      <c r="E24" s="92">
        <v>97229</v>
      </c>
      <c r="F24" s="64">
        <f t="shared" si="1"/>
        <v>5660672.3799999999</v>
      </c>
      <c r="G24" s="92">
        <v>97729</v>
      </c>
      <c r="H24" s="64">
        <f t="shared" si="2"/>
        <v>5689782.3799999999</v>
      </c>
      <c r="I24" s="92">
        <v>97229</v>
      </c>
      <c r="J24" s="22">
        <f t="shared" si="3"/>
        <v>5660672.3799999999</v>
      </c>
      <c r="K24" s="23" t="s">
        <v>22</v>
      </c>
      <c r="L24" s="32"/>
    </row>
    <row r="25" spans="1:12" x14ac:dyDescent="0.25">
      <c r="A25" s="8" t="s">
        <v>28</v>
      </c>
      <c r="B25" s="98">
        <v>21.6</v>
      </c>
      <c r="C25" s="103">
        <v>141383</v>
      </c>
      <c r="D25" s="101">
        <f t="shared" si="0"/>
        <v>3053872.8000000003</v>
      </c>
      <c r="E25" s="103">
        <v>141883</v>
      </c>
      <c r="F25" s="101">
        <f t="shared" si="1"/>
        <v>3064672.8000000003</v>
      </c>
      <c r="G25" s="89">
        <v>142383</v>
      </c>
      <c r="H25" s="12">
        <f t="shared" si="2"/>
        <v>3075472.8000000003</v>
      </c>
      <c r="I25" s="103">
        <v>141883</v>
      </c>
      <c r="J25" s="109">
        <f t="shared" si="3"/>
        <v>3064672.8000000003</v>
      </c>
      <c r="K25" s="107" t="s">
        <v>22</v>
      </c>
      <c r="L25" s="32"/>
    </row>
    <row r="26" spans="1:12" x14ac:dyDescent="0.25">
      <c r="A26" s="7" t="s">
        <v>29</v>
      </c>
      <c r="B26" s="99">
        <v>37.549999999999997</v>
      </c>
      <c r="C26" s="104">
        <v>113485</v>
      </c>
      <c r="D26" s="101">
        <f t="shared" si="0"/>
        <v>4261361.75</v>
      </c>
      <c r="E26" s="104">
        <v>113985</v>
      </c>
      <c r="F26" s="101">
        <f t="shared" si="1"/>
        <v>4280136.75</v>
      </c>
      <c r="G26" s="93">
        <v>114484</v>
      </c>
      <c r="H26" s="12">
        <f t="shared" si="2"/>
        <v>4298874.1999999993</v>
      </c>
      <c r="I26" s="104">
        <v>113984</v>
      </c>
      <c r="J26" s="39">
        <f t="shared" si="3"/>
        <v>4280099.1999999993</v>
      </c>
      <c r="K26" s="107" t="s">
        <v>22</v>
      </c>
      <c r="L26" s="142"/>
    </row>
    <row r="27" spans="1:12" x14ac:dyDescent="0.25">
      <c r="A27" s="7" t="s">
        <v>30</v>
      </c>
      <c r="B27" s="99">
        <v>56.58</v>
      </c>
      <c r="C27" s="104">
        <v>97403</v>
      </c>
      <c r="D27" s="101">
        <f t="shared" si="0"/>
        <v>5511061.7400000002</v>
      </c>
      <c r="E27" s="104">
        <v>97903</v>
      </c>
      <c r="F27" s="101">
        <f t="shared" si="1"/>
        <v>5539351.7400000002</v>
      </c>
      <c r="G27" s="93">
        <v>98403</v>
      </c>
      <c r="H27" s="12">
        <f t="shared" si="2"/>
        <v>5567641.7400000002</v>
      </c>
      <c r="I27" s="104">
        <v>97903</v>
      </c>
      <c r="J27" s="39">
        <f t="shared" si="3"/>
        <v>5539351.7400000002</v>
      </c>
      <c r="K27" s="107" t="s">
        <v>22</v>
      </c>
      <c r="L27" s="32"/>
    </row>
    <row r="28" spans="1:12" ht="15.75" thickBot="1" x14ac:dyDescent="0.3">
      <c r="A28" s="24" t="s">
        <v>30</v>
      </c>
      <c r="B28" s="100">
        <v>58.22</v>
      </c>
      <c r="C28" s="105">
        <v>96729</v>
      </c>
      <c r="D28" s="102">
        <f t="shared" si="0"/>
        <v>5631562.3799999999</v>
      </c>
      <c r="E28" s="105">
        <v>97229</v>
      </c>
      <c r="F28" s="102">
        <f t="shared" si="1"/>
        <v>5660672.3799999999</v>
      </c>
      <c r="G28" s="92">
        <v>97729</v>
      </c>
      <c r="H28" s="64">
        <f t="shared" si="2"/>
        <v>5689782.3799999999</v>
      </c>
      <c r="I28" s="105">
        <v>97229</v>
      </c>
      <c r="J28" s="22">
        <f t="shared" si="3"/>
        <v>5660672.3799999999</v>
      </c>
      <c r="K28" s="108" t="s">
        <v>22</v>
      </c>
      <c r="L28" s="32"/>
    </row>
    <row r="29" spans="1:12" x14ac:dyDescent="0.25">
      <c r="A29" s="7" t="s">
        <v>56</v>
      </c>
      <c r="B29" s="95">
        <v>35.67</v>
      </c>
      <c r="C29" s="103">
        <v>105121</v>
      </c>
      <c r="D29" s="96">
        <f>C29*B29</f>
        <v>3749666.0700000003</v>
      </c>
      <c r="E29" s="103">
        <v>105621</v>
      </c>
      <c r="F29" s="96">
        <f>E29*B29</f>
        <v>3767501.0700000003</v>
      </c>
      <c r="G29" s="89">
        <v>106121</v>
      </c>
      <c r="H29" s="109">
        <f t="shared" si="2"/>
        <v>3785336.0700000003</v>
      </c>
      <c r="I29" s="103">
        <v>105621</v>
      </c>
      <c r="J29" s="109">
        <f>I29*B29</f>
        <v>3767501.0700000003</v>
      </c>
      <c r="K29" s="97" t="s">
        <v>57</v>
      </c>
      <c r="L29" s="32"/>
    </row>
    <row r="30" spans="1:12" ht="15.75" thickBot="1" x14ac:dyDescent="0.3">
      <c r="A30" s="24" t="s">
        <v>56</v>
      </c>
      <c r="B30" s="83">
        <v>37.090000000000003</v>
      </c>
      <c r="C30" s="106">
        <v>104282</v>
      </c>
      <c r="D30" s="84">
        <f>C30*B30</f>
        <v>3867819.3800000004</v>
      </c>
      <c r="E30" s="106">
        <v>104782</v>
      </c>
      <c r="F30" s="84">
        <f>E30*B30</f>
        <v>3886364.3800000004</v>
      </c>
      <c r="G30" s="94">
        <v>105282</v>
      </c>
      <c r="H30" s="110">
        <f t="shared" si="2"/>
        <v>3904909.3800000004</v>
      </c>
      <c r="I30" s="106">
        <v>104782</v>
      </c>
      <c r="J30" s="110">
        <f>I30*B30</f>
        <v>3886364.3800000004</v>
      </c>
      <c r="K30" s="85" t="s">
        <v>57</v>
      </c>
      <c r="L30" s="32"/>
    </row>
    <row r="31" spans="1:12" x14ac:dyDescent="0.25">
      <c r="D31" s="16"/>
    </row>
    <row r="32" spans="1:12" s="2" customFormat="1" ht="27.75" customHeight="1" thickBot="1" x14ac:dyDescent="0.35">
      <c r="A32" s="21" t="s">
        <v>112</v>
      </c>
      <c r="E32" s="3"/>
      <c r="G32" s="3"/>
      <c r="H32" s="3"/>
      <c r="I32" s="3"/>
      <c r="J32" s="3"/>
      <c r="K32" s="3"/>
      <c r="L32" s="3"/>
    </row>
    <row r="33" spans="1:12" ht="45" customHeight="1" thickBot="1" x14ac:dyDescent="0.3">
      <c r="A33" s="17" t="s">
        <v>0</v>
      </c>
      <c r="B33" s="18" t="s">
        <v>39</v>
      </c>
      <c r="C33" s="19" t="s">
        <v>8</v>
      </c>
      <c r="D33" s="18" t="s">
        <v>3</v>
      </c>
      <c r="E33" s="19" t="s">
        <v>7</v>
      </c>
      <c r="F33" s="18" t="s">
        <v>3</v>
      </c>
      <c r="G33" s="19" t="s">
        <v>14</v>
      </c>
      <c r="H33" s="18" t="s">
        <v>3</v>
      </c>
      <c r="I33" s="19" t="s">
        <v>15</v>
      </c>
      <c r="J33" s="19" t="s">
        <v>3</v>
      </c>
      <c r="K33" s="20" t="s">
        <v>2</v>
      </c>
    </row>
    <row r="34" spans="1:12" x14ac:dyDescent="0.25">
      <c r="A34" s="7" t="s">
        <v>9</v>
      </c>
      <c r="B34" s="13">
        <v>56.58</v>
      </c>
      <c r="C34" s="149">
        <f>D34/B34</f>
        <v>102867.5</v>
      </c>
      <c r="D34" s="87">
        <v>5820243.1499999994</v>
      </c>
      <c r="E34" s="149">
        <f>F34/B34</f>
        <v>103442.5</v>
      </c>
      <c r="F34" s="87">
        <v>5852776.6499999994</v>
      </c>
      <c r="G34" s="149">
        <f>H34/B34</f>
        <v>104017.5</v>
      </c>
      <c r="H34" s="87">
        <v>5885310.1499999994</v>
      </c>
      <c r="I34" s="149">
        <f>J34/B34</f>
        <v>103442.5</v>
      </c>
      <c r="J34" s="87">
        <v>5852776.6499999994</v>
      </c>
      <c r="K34" s="36" t="s">
        <v>47</v>
      </c>
      <c r="L34" s="32"/>
    </row>
    <row r="35" spans="1:12" ht="15.75" thickBot="1" x14ac:dyDescent="0.3">
      <c r="A35" s="7" t="s">
        <v>9</v>
      </c>
      <c r="B35" s="86">
        <v>58.22</v>
      </c>
      <c r="C35" s="149">
        <f t="shared" ref="C35:C61" si="8">D35/B35</f>
        <v>102350</v>
      </c>
      <c r="D35" s="46">
        <v>5958817</v>
      </c>
      <c r="E35" s="150">
        <f t="shared" ref="E35:E61" si="9">F35/B35</f>
        <v>102925</v>
      </c>
      <c r="F35" s="46">
        <v>5992293.5</v>
      </c>
      <c r="G35" s="150">
        <f t="shared" ref="G35:G61" si="10">H35/B35</f>
        <v>103500</v>
      </c>
      <c r="H35" s="46">
        <v>6025770</v>
      </c>
      <c r="I35" s="150">
        <f t="shared" ref="I35:I61" si="11">J35/B35</f>
        <v>102925</v>
      </c>
      <c r="J35" s="46">
        <v>5992293.5</v>
      </c>
      <c r="K35" s="41" t="s">
        <v>47</v>
      </c>
      <c r="L35" s="32"/>
    </row>
    <row r="36" spans="1:12" x14ac:dyDescent="0.25">
      <c r="A36" s="61" t="s">
        <v>36</v>
      </c>
      <c r="B36" s="62">
        <v>21.6</v>
      </c>
      <c r="C36" s="151">
        <f t="shared" si="8"/>
        <v>150430.35</v>
      </c>
      <c r="D36" s="72">
        <v>3249295.56</v>
      </c>
      <c r="E36" s="151">
        <f t="shared" si="9"/>
        <v>151005.35</v>
      </c>
      <c r="F36" s="72">
        <v>3261715.56</v>
      </c>
      <c r="G36" s="151">
        <f t="shared" si="10"/>
        <v>151580.35</v>
      </c>
      <c r="H36" s="72">
        <v>3274135.56</v>
      </c>
      <c r="I36" s="151">
        <f t="shared" si="11"/>
        <v>151005.35</v>
      </c>
      <c r="J36" s="72">
        <v>3261715.56</v>
      </c>
      <c r="K36" s="63" t="s">
        <v>47</v>
      </c>
      <c r="L36" s="32"/>
    </row>
    <row r="37" spans="1:12" x14ac:dyDescent="0.25">
      <c r="A37" s="8" t="s">
        <v>53</v>
      </c>
      <c r="B37" s="13">
        <v>37.549999999999997</v>
      </c>
      <c r="C37" s="152">
        <f t="shared" si="8"/>
        <v>118255.65000000001</v>
      </c>
      <c r="D37" s="88">
        <v>4440499.6574999997</v>
      </c>
      <c r="E37" s="152">
        <f t="shared" si="9"/>
        <v>118830.65000000001</v>
      </c>
      <c r="F37" s="88">
        <v>4462090.9074999997</v>
      </c>
      <c r="G37" s="152">
        <f t="shared" si="10"/>
        <v>119405.65000000001</v>
      </c>
      <c r="H37" s="88">
        <v>4483682.1574999997</v>
      </c>
      <c r="I37" s="152">
        <f t="shared" si="11"/>
        <v>118830.65000000001</v>
      </c>
      <c r="J37" s="88">
        <v>4462090.9074999997</v>
      </c>
      <c r="K37" s="36" t="s">
        <v>47</v>
      </c>
      <c r="L37" s="32"/>
    </row>
    <row r="38" spans="1:12" x14ac:dyDescent="0.25">
      <c r="A38" s="7" t="s">
        <v>54</v>
      </c>
      <c r="B38" s="13">
        <v>56.58</v>
      </c>
      <c r="C38" s="149">
        <f t="shared" si="8"/>
        <v>102867.5</v>
      </c>
      <c r="D38" s="87">
        <v>5820243.1499999994</v>
      </c>
      <c r="E38" s="149">
        <f t="shared" si="9"/>
        <v>103442.5</v>
      </c>
      <c r="F38" s="87">
        <v>5852776.6499999994</v>
      </c>
      <c r="G38" s="149">
        <f t="shared" si="10"/>
        <v>104017.5</v>
      </c>
      <c r="H38" s="87">
        <v>5885310.1499999994</v>
      </c>
      <c r="I38" s="149">
        <f t="shared" si="11"/>
        <v>103442.5</v>
      </c>
      <c r="J38" s="87">
        <v>5852776.6499999994</v>
      </c>
      <c r="K38" s="36" t="s">
        <v>47</v>
      </c>
      <c r="L38" s="32"/>
    </row>
    <row r="39" spans="1:12" ht="15.75" thickBot="1" x14ac:dyDescent="0.3">
      <c r="A39" s="24" t="s">
        <v>55</v>
      </c>
      <c r="B39" s="25">
        <v>58.22</v>
      </c>
      <c r="C39" s="153">
        <f t="shared" si="8"/>
        <v>102350</v>
      </c>
      <c r="D39" s="64">
        <v>5958817</v>
      </c>
      <c r="E39" s="153">
        <f t="shared" si="9"/>
        <v>102925</v>
      </c>
      <c r="F39" s="64">
        <v>5992293.5</v>
      </c>
      <c r="G39" s="153">
        <f t="shared" si="10"/>
        <v>103500</v>
      </c>
      <c r="H39" s="22">
        <v>6025770</v>
      </c>
      <c r="I39" s="150">
        <f t="shared" si="11"/>
        <v>102925</v>
      </c>
      <c r="J39" s="46">
        <v>5992293.5</v>
      </c>
      <c r="K39" s="41" t="s">
        <v>47</v>
      </c>
      <c r="L39" s="32"/>
    </row>
    <row r="40" spans="1:12" x14ac:dyDescent="0.25">
      <c r="A40" s="61" t="s">
        <v>89</v>
      </c>
      <c r="B40" s="62">
        <v>21.6</v>
      </c>
      <c r="C40" s="151">
        <f t="shared" si="8"/>
        <v>150430.35</v>
      </c>
      <c r="D40" s="72">
        <v>3249295.56</v>
      </c>
      <c r="E40" s="151">
        <f t="shared" si="9"/>
        <v>151005.35</v>
      </c>
      <c r="F40" s="72">
        <v>3261715.56</v>
      </c>
      <c r="G40" s="151">
        <f t="shared" si="10"/>
        <v>151580.35</v>
      </c>
      <c r="H40" s="72">
        <v>3274135.56</v>
      </c>
      <c r="I40" s="151">
        <f t="shared" si="11"/>
        <v>151005.35</v>
      </c>
      <c r="J40" s="72">
        <v>3261715.56</v>
      </c>
      <c r="K40" s="63" t="s">
        <v>57</v>
      </c>
      <c r="L40" s="32"/>
    </row>
    <row r="41" spans="1:12" x14ac:dyDescent="0.25">
      <c r="A41" s="8" t="s">
        <v>90</v>
      </c>
      <c r="B41" s="13">
        <v>37.549999999999997</v>
      </c>
      <c r="C41" s="152">
        <f t="shared" si="8"/>
        <v>118255.65000000001</v>
      </c>
      <c r="D41" s="88">
        <v>4440499.6574999997</v>
      </c>
      <c r="E41" s="152">
        <f t="shared" si="9"/>
        <v>118830.65000000001</v>
      </c>
      <c r="F41" s="88">
        <v>4462090.9074999997</v>
      </c>
      <c r="G41" s="152">
        <f t="shared" si="10"/>
        <v>119405.65000000001</v>
      </c>
      <c r="H41" s="88">
        <v>4483682.1574999997</v>
      </c>
      <c r="I41" s="152">
        <f t="shared" si="11"/>
        <v>118830.65000000001</v>
      </c>
      <c r="J41" s="88">
        <v>4462090.9074999997</v>
      </c>
      <c r="K41" s="36" t="s">
        <v>57</v>
      </c>
      <c r="L41" s="32"/>
    </row>
    <row r="42" spans="1:12" x14ac:dyDescent="0.25">
      <c r="A42" s="7" t="s">
        <v>91</v>
      </c>
      <c r="B42" s="13">
        <v>56.58</v>
      </c>
      <c r="C42" s="149">
        <f t="shared" si="8"/>
        <v>102867.5</v>
      </c>
      <c r="D42" s="87">
        <v>5820243.1499999994</v>
      </c>
      <c r="E42" s="149">
        <f t="shared" si="9"/>
        <v>103442.5</v>
      </c>
      <c r="F42" s="87">
        <v>5852776.6499999994</v>
      </c>
      <c r="G42" s="149">
        <f t="shared" si="10"/>
        <v>104017.5</v>
      </c>
      <c r="H42" s="87">
        <v>5885310.1499999994</v>
      </c>
      <c r="I42" s="149">
        <f t="shared" si="11"/>
        <v>103442.5</v>
      </c>
      <c r="J42" s="87">
        <v>5852776.6499999994</v>
      </c>
      <c r="K42" s="36" t="s">
        <v>57</v>
      </c>
      <c r="L42" s="32"/>
    </row>
    <row r="43" spans="1:12" ht="15.75" thickBot="1" x14ac:dyDescent="0.3">
      <c r="A43" s="24" t="s">
        <v>92</v>
      </c>
      <c r="B43" s="25">
        <v>58.22</v>
      </c>
      <c r="C43" s="153">
        <f t="shared" si="8"/>
        <v>102350</v>
      </c>
      <c r="D43" s="64">
        <v>5958817</v>
      </c>
      <c r="E43" s="153">
        <f t="shared" si="9"/>
        <v>102925</v>
      </c>
      <c r="F43" s="64">
        <v>5992293.5</v>
      </c>
      <c r="G43" s="153">
        <f t="shared" si="10"/>
        <v>103500</v>
      </c>
      <c r="H43" s="22">
        <v>6025770</v>
      </c>
      <c r="I43" s="150">
        <f t="shared" si="11"/>
        <v>102925</v>
      </c>
      <c r="J43" s="46">
        <v>5992293.5</v>
      </c>
      <c r="K43" s="41" t="s">
        <v>57</v>
      </c>
      <c r="L43" s="32"/>
    </row>
    <row r="44" spans="1:12" x14ac:dyDescent="0.25">
      <c r="A44" s="8" t="s">
        <v>11</v>
      </c>
      <c r="B44" s="14">
        <v>21.6</v>
      </c>
      <c r="C44" s="154">
        <f t="shared" si="8"/>
        <v>164947.95000000001</v>
      </c>
      <c r="D44" s="12">
        <v>3562875.72</v>
      </c>
      <c r="E44" s="154">
        <f t="shared" si="9"/>
        <v>165522.95000000001</v>
      </c>
      <c r="F44" s="12">
        <v>3575295.72</v>
      </c>
      <c r="G44" s="154">
        <f t="shared" si="10"/>
        <v>166097.95000000001</v>
      </c>
      <c r="H44" s="12">
        <v>3587715.72</v>
      </c>
      <c r="I44" s="154">
        <f t="shared" si="11"/>
        <v>165522.95000000001</v>
      </c>
      <c r="J44" s="12">
        <v>3575295.72</v>
      </c>
      <c r="K44" s="9" t="s">
        <v>17</v>
      </c>
      <c r="L44" s="32"/>
    </row>
    <row r="45" spans="1:12" x14ac:dyDescent="0.25">
      <c r="A45" s="7" t="s">
        <v>12</v>
      </c>
      <c r="B45" s="13">
        <v>37.549999999999997</v>
      </c>
      <c r="C45" s="154">
        <f t="shared" si="8"/>
        <v>132635.25</v>
      </c>
      <c r="D45" s="12">
        <v>4980453.6374999993</v>
      </c>
      <c r="E45" s="154">
        <f t="shared" si="9"/>
        <v>133210.25</v>
      </c>
      <c r="F45" s="12">
        <v>5002044.8874999993</v>
      </c>
      <c r="G45" s="154">
        <f t="shared" si="10"/>
        <v>133785.25</v>
      </c>
      <c r="H45" s="12">
        <v>5023636.1374999993</v>
      </c>
      <c r="I45" s="154">
        <f t="shared" si="11"/>
        <v>133210.25</v>
      </c>
      <c r="J45" s="12">
        <v>5002044.8874999993</v>
      </c>
      <c r="K45" s="9" t="s">
        <v>17</v>
      </c>
      <c r="L45" s="142"/>
    </row>
    <row r="46" spans="1:12" x14ac:dyDescent="0.25">
      <c r="A46" s="7" t="s">
        <v>13</v>
      </c>
      <c r="B46" s="13">
        <v>56.58</v>
      </c>
      <c r="C46" s="154">
        <f t="shared" si="8"/>
        <v>114485.95</v>
      </c>
      <c r="D46" s="12">
        <v>6477615.051</v>
      </c>
      <c r="E46" s="154">
        <f t="shared" si="9"/>
        <v>115060.95</v>
      </c>
      <c r="F46" s="12">
        <v>6510148.551</v>
      </c>
      <c r="G46" s="154">
        <f t="shared" si="10"/>
        <v>115635.95</v>
      </c>
      <c r="H46" s="12">
        <v>6542682.051</v>
      </c>
      <c r="I46" s="154">
        <f t="shared" si="11"/>
        <v>115060.95</v>
      </c>
      <c r="J46" s="12">
        <v>6510148.551</v>
      </c>
      <c r="K46" s="9" t="s">
        <v>17</v>
      </c>
      <c r="L46" s="32"/>
    </row>
    <row r="47" spans="1:12" ht="15.75" thickBot="1" x14ac:dyDescent="0.3">
      <c r="A47" s="24" t="s">
        <v>13</v>
      </c>
      <c r="B47" s="25">
        <v>58.22</v>
      </c>
      <c r="C47" s="153">
        <f t="shared" si="8"/>
        <v>113710.84999999999</v>
      </c>
      <c r="D47" s="64">
        <v>6620245.686999999</v>
      </c>
      <c r="E47" s="153">
        <f t="shared" si="9"/>
        <v>114860.84999999999</v>
      </c>
      <c r="F47" s="64">
        <v>6687198.686999999</v>
      </c>
      <c r="G47" s="153">
        <f t="shared" si="10"/>
        <v>114860.84999999999</v>
      </c>
      <c r="H47" s="64">
        <v>6687198.686999999</v>
      </c>
      <c r="I47" s="153">
        <f t="shared" si="11"/>
        <v>114285.84999999999</v>
      </c>
      <c r="J47" s="22">
        <v>6653722.186999999</v>
      </c>
      <c r="K47" s="23" t="s">
        <v>17</v>
      </c>
      <c r="L47" s="32"/>
    </row>
    <row r="48" spans="1:12" ht="18.75" customHeight="1" x14ac:dyDescent="0.25">
      <c r="A48" s="8" t="s">
        <v>18</v>
      </c>
      <c r="B48" s="14">
        <v>21.6</v>
      </c>
      <c r="C48" s="154">
        <f t="shared" si="8"/>
        <v>151942.6</v>
      </c>
      <c r="D48" s="12">
        <v>3281960.16</v>
      </c>
      <c r="E48" s="154">
        <f t="shared" si="9"/>
        <v>152517.6</v>
      </c>
      <c r="F48" s="12">
        <v>3294380.16</v>
      </c>
      <c r="G48" s="154">
        <f t="shared" si="10"/>
        <v>153092.6</v>
      </c>
      <c r="H48" s="12">
        <v>3306800.16</v>
      </c>
      <c r="I48" s="154">
        <f t="shared" si="11"/>
        <v>152517.6</v>
      </c>
      <c r="J48" s="12">
        <v>3294380.16</v>
      </c>
      <c r="K48" s="9" t="s">
        <v>16</v>
      </c>
      <c r="L48" s="32"/>
    </row>
    <row r="49" spans="1:12" x14ac:dyDescent="0.25">
      <c r="A49" s="7" t="s">
        <v>19</v>
      </c>
      <c r="B49" s="13">
        <v>37.549999999999997</v>
      </c>
      <c r="C49" s="154">
        <f t="shared" si="8"/>
        <v>124381.70000000001</v>
      </c>
      <c r="D49" s="12">
        <v>4670532.835</v>
      </c>
      <c r="E49" s="154">
        <f t="shared" si="9"/>
        <v>124956.70000000001</v>
      </c>
      <c r="F49" s="12">
        <v>4692124.085</v>
      </c>
      <c r="G49" s="154">
        <f t="shared" si="10"/>
        <v>125531.70000000001</v>
      </c>
      <c r="H49" s="12">
        <v>4713715.335</v>
      </c>
      <c r="I49" s="154">
        <f t="shared" si="11"/>
        <v>124956.70000000001</v>
      </c>
      <c r="J49" s="12">
        <v>4692124.085</v>
      </c>
      <c r="K49" s="9" t="s">
        <v>16</v>
      </c>
      <c r="L49" s="32"/>
    </row>
    <row r="50" spans="1:12" x14ac:dyDescent="0.25">
      <c r="A50" s="7" t="s">
        <v>20</v>
      </c>
      <c r="B50" s="13">
        <v>56.58</v>
      </c>
      <c r="C50" s="154">
        <f t="shared" si="8"/>
        <v>108984.34999999999</v>
      </c>
      <c r="D50" s="12">
        <v>6166334.5229999991</v>
      </c>
      <c r="E50" s="154">
        <f t="shared" si="9"/>
        <v>109559.34999999999</v>
      </c>
      <c r="F50" s="12">
        <v>6198868.0229999991</v>
      </c>
      <c r="G50" s="154">
        <f t="shared" si="10"/>
        <v>110134.34999999999</v>
      </c>
      <c r="H50" s="12">
        <v>6231401.5229999991</v>
      </c>
      <c r="I50" s="154">
        <f t="shared" si="11"/>
        <v>109559.34999999999</v>
      </c>
      <c r="J50" s="12">
        <v>6198868.0229999991</v>
      </c>
      <c r="K50" s="9" t="s">
        <v>16</v>
      </c>
      <c r="L50" s="32"/>
    </row>
    <row r="51" spans="1:12" ht="15.75" thickBot="1" x14ac:dyDescent="0.3">
      <c r="A51" s="24" t="s">
        <v>20</v>
      </c>
      <c r="B51" s="25">
        <v>58.22</v>
      </c>
      <c r="C51" s="153">
        <f t="shared" si="8"/>
        <v>108323.09999999999</v>
      </c>
      <c r="D51" s="64">
        <v>6306570.8819999993</v>
      </c>
      <c r="E51" s="153">
        <f t="shared" si="9"/>
        <v>108898.09999999999</v>
      </c>
      <c r="F51" s="64">
        <v>6340047.3819999993</v>
      </c>
      <c r="G51" s="153">
        <f t="shared" si="10"/>
        <v>109473.09999999999</v>
      </c>
      <c r="H51" s="64">
        <v>6373523.8819999993</v>
      </c>
      <c r="I51" s="153">
        <f t="shared" si="11"/>
        <v>108898.09999999999</v>
      </c>
      <c r="J51" s="22">
        <v>6340047.3819999993</v>
      </c>
      <c r="K51" s="23" t="s">
        <v>16</v>
      </c>
      <c r="L51" s="32"/>
    </row>
    <row r="52" spans="1:12" x14ac:dyDescent="0.25">
      <c r="A52" s="8" t="s">
        <v>23</v>
      </c>
      <c r="B52" s="14">
        <v>21.6</v>
      </c>
      <c r="C52" s="154">
        <f t="shared" si="8"/>
        <v>151942.6</v>
      </c>
      <c r="D52" s="12">
        <v>3281960.16</v>
      </c>
      <c r="E52" s="154">
        <f t="shared" si="9"/>
        <v>152517.6</v>
      </c>
      <c r="F52" s="12">
        <v>3294380.16</v>
      </c>
      <c r="G52" s="154">
        <f t="shared" si="10"/>
        <v>153092.6</v>
      </c>
      <c r="H52" s="12">
        <v>3306800.16</v>
      </c>
      <c r="I52" s="154">
        <f t="shared" si="11"/>
        <v>152517.6</v>
      </c>
      <c r="J52" s="12">
        <v>3294380.16</v>
      </c>
      <c r="K52" s="9" t="s">
        <v>26</v>
      </c>
      <c r="L52" s="32"/>
    </row>
    <row r="53" spans="1:12" x14ac:dyDescent="0.25">
      <c r="A53" s="7" t="s">
        <v>24</v>
      </c>
      <c r="B53" s="13">
        <v>37.549999999999997</v>
      </c>
      <c r="C53" s="154">
        <f t="shared" si="8"/>
        <v>130507.74999999999</v>
      </c>
      <c r="D53" s="12">
        <v>4900566.0124999993</v>
      </c>
      <c r="E53" s="154">
        <f t="shared" si="9"/>
        <v>131081.59999999998</v>
      </c>
      <c r="F53" s="12">
        <v>4922114.0799999991</v>
      </c>
      <c r="G53" s="154">
        <f t="shared" si="10"/>
        <v>131656.59999999998</v>
      </c>
      <c r="H53" s="12">
        <v>4943705.3299999991</v>
      </c>
      <c r="I53" s="154">
        <f t="shared" si="11"/>
        <v>131081.59999999998</v>
      </c>
      <c r="J53" s="12">
        <v>4922114.0799999991</v>
      </c>
      <c r="K53" s="9" t="s">
        <v>22</v>
      </c>
      <c r="L53" s="142"/>
    </row>
    <row r="54" spans="1:12" x14ac:dyDescent="0.25">
      <c r="A54" s="7" t="s">
        <v>25</v>
      </c>
      <c r="B54" s="13">
        <v>56.58</v>
      </c>
      <c r="C54" s="154">
        <f t="shared" si="8"/>
        <v>112013.45000000001</v>
      </c>
      <c r="D54" s="12">
        <v>6337721.0010000002</v>
      </c>
      <c r="E54" s="154">
        <f t="shared" si="9"/>
        <v>112588.45000000001</v>
      </c>
      <c r="F54" s="12">
        <v>6370254.5010000002</v>
      </c>
      <c r="G54" s="154">
        <f t="shared" si="10"/>
        <v>113163.45000000001</v>
      </c>
      <c r="H54" s="12">
        <v>6402788.0010000002</v>
      </c>
      <c r="I54" s="154">
        <f t="shared" si="11"/>
        <v>112588.45000000001</v>
      </c>
      <c r="J54" s="12">
        <v>6370254.5010000002</v>
      </c>
      <c r="K54" s="9" t="s">
        <v>22</v>
      </c>
      <c r="L54" s="32"/>
    </row>
    <row r="55" spans="1:12" ht="16.5" customHeight="1" thickBot="1" x14ac:dyDescent="0.3">
      <c r="A55" s="24" t="s">
        <v>25</v>
      </c>
      <c r="B55" s="25">
        <v>58.22</v>
      </c>
      <c r="C55" s="153">
        <f t="shared" si="8"/>
        <v>111238.34999999999</v>
      </c>
      <c r="D55" s="64">
        <v>6476296.7369999997</v>
      </c>
      <c r="E55" s="153">
        <f t="shared" si="9"/>
        <v>111813.34999999999</v>
      </c>
      <c r="F55" s="64">
        <v>6509773.2369999997</v>
      </c>
      <c r="G55" s="153">
        <f t="shared" si="10"/>
        <v>112388.34999999999</v>
      </c>
      <c r="H55" s="64">
        <v>6543249.7369999997</v>
      </c>
      <c r="I55" s="153">
        <f t="shared" si="11"/>
        <v>111813.34999999999</v>
      </c>
      <c r="J55" s="22">
        <v>6509773.2369999997</v>
      </c>
      <c r="K55" s="23" t="s">
        <v>22</v>
      </c>
      <c r="L55" s="32"/>
    </row>
    <row r="56" spans="1:12" x14ac:dyDescent="0.25">
      <c r="A56" s="8" t="s">
        <v>28</v>
      </c>
      <c r="B56" s="98">
        <v>21.6</v>
      </c>
      <c r="C56" s="155">
        <f t="shared" si="8"/>
        <v>162590.45000000001</v>
      </c>
      <c r="D56" s="101">
        <v>3511953.72</v>
      </c>
      <c r="E56" s="155">
        <f t="shared" si="9"/>
        <v>163165.45000000001</v>
      </c>
      <c r="F56" s="101">
        <v>3524373.72</v>
      </c>
      <c r="G56" s="151">
        <f t="shared" si="10"/>
        <v>163740.45000000001</v>
      </c>
      <c r="H56" s="12">
        <v>3536793.72</v>
      </c>
      <c r="I56" s="155">
        <f t="shared" si="11"/>
        <v>163165.45000000001</v>
      </c>
      <c r="J56" s="109">
        <v>3524373.72</v>
      </c>
      <c r="K56" s="107" t="s">
        <v>22</v>
      </c>
      <c r="L56" s="32"/>
    </row>
    <row r="57" spans="1:12" x14ac:dyDescent="0.25">
      <c r="A57" s="7" t="s">
        <v>29</v>
      </c>
      <c r="B57" s="99">
        <v>37.549999999999997</v>
      </c>
      <c r="C57" s="156">
        <f t="shared" si="8"/>
        <v>130507.74999999999</v>
      </c>
      <c r="D57" s="101">
        <v>4900566.0124999993</v>
      </c>
      <c r="E57" s="156">
        <f t="shared" si="9"/>
        <v>131082.75</v>
      </c>
      <c r="F57" s="101">
        <v>4922157.2624999993</v>
      </c>
      <c r="G57" s="154">
        <f t="shared" si="10"/>
        <v>131656.59999999998</v>
      </c>
      <c r="H57" s="12">
        <v>4943705.3299999991</v>
      </c>
      <c r="I57" s="156">
        <f t="shared" si="11"/>
        <v>131081.59999999998</v>
      </c>
      <c r="J57" s="39">
        <v>4922114.0799999991</v>
      </c>
      <c r="K57" s="107" t="s">
        <v>22</v>
      </c>
      <c r="L57" s="142"/>
    </row>
    <row r="58" spans="1:12" x14ac:dyDescent="0.25">
      <c r="A58" s="7" t="s">
        <v>30</v>
      </c>
      <c r="B58" s="99">
        <v>56.58</v>
      </c>
      <c r="C58" s="156">
        <f t="shared" si="8"/>
        <v>112013.45000000001</v>
      </c>
      <c r="D58" s="101">
        <v>6337721.0010000002</v>
      </c>
      <c r="E58" s="156">
        <f t="shared" si="9"/>
        <v>112588.45000000001</v>
      </c>
      <c r="F58" s="101">
        <v>6370254.5010000002</v>
      </c>
      <c r="G58" s="154">
        <f t="shared" si="10"/>
        <v>113163.45000000001</v>
      </c>
      <c r="H58" s="12">
        <v>6402788.0010000002</v>
      </c>
      <c r="I58" s="156">
        <f t="shared" si="11"/>
        <v>112588.45000000001</v>
      </c>
      <c r="J58" s="39">
        <v>6370254.5010000002</v>
      </c>
      <c r="K58" s="107" t="s">
        <v>22</v>
      </c>
      <c r="L58" s="32"/>
    </row>
    <row r="59" spans="1:12" ht="15.75" thickBot="1" x14ac:dyDescent="0.3">
      <c r="A59" s="24" t="s">
        <v>30</v>
      </c>
      <c r="B59" s="100">
        <v>58.22</v>
      </c>
      <c r="C59" s="157">
        <f t="shared" si="8"/>
        <v>111238.34999999999</v>
      </c>
      <c r="D59" s="102">
        <v>6476296.7369999997</v>
      </c>
      <c r="E59" s="157">
        <f t="shared" si="9"/>
        <v>111813.34999999999</v>
      </c>
      <c r="F59" s="102">
        <v>6509773.2369999997</v>
      </c>
      <c r="G59" s="153">
        <f t="shared" si="10"/>
        <v>112388.34999999999</v>
      </c>
      <c r="H59" s="64">
        <v>6543249.7369999997</v>
      </c>
      <c r="I59" s="157">
        <f t="shared" si="11"/>
        <v>111813.34999999999</v>
      </c>
      <c r="J59" s="22">
        <v>6509773.2369999997</v>
      </c>
      <c r="K59" s="108" t="s">
        <v>22</v>
      </c>
      <c r="L59" s="32"/>
    </row>
    <row r="60" spans="1:12" x14ac:dyDescent="0.25">
      <c r="A60" s="7" t="s">
        <v>56</v>
      </c>
      <c r="B60" s="95">
        <v>35.67</v>
      </c>
      <c r="C60" s="155">
        <f t="shared" si="8"/>
        <v>120889.14999999998</v>
      </c>
      <c r="D60" s="96">
        <v>4312115.9804999996</v>
      </c>
      <c r="E60" s="155">
        <f t="shared" si="9"/>
        <v>121464.14999999998</v>
      </c>
      <c r="F60" s="96">
        <v>4332626.2304999996</v>
      </c>
      <c r="G60" s="151">
        <f t="shared" si="10"/>
        <v>122039.14999999998</v>
      </c>
      <c r="H60" s="109">
        <v>4353136.4804999996</v>
      </c>
      <c r="I60" s="155">
        <f t="shared" si="11"/>
        <v>121464.14999999998</v>
      </c>
      <c r="J60" s="109">
        <v>4332626.2304999996</v>
      </c>
      <c r="K60" s="97" t="s">
        <v>57</v>
      </c>
      <c r="L60" s="32"/>
    </row>
    <row r="61" spans="1:12" ht="15.75" thickBot="1" x14ac:dyDescent="0.3">
      <c r="A61" s="24" t="s">
        <v>56</v>
      </c>
      <c r="B61" s="83">
        <v>37.090000000000003</v>
      </c>
      <c r="C61" s="158">
        <f t="shared" si="8"/>
        <v>119924.3</v>
      </c>
      <c r="D61" s="84">
        <v>4447992.2870000005</v>
      </c>
      <c r="E61" s="158">
        <f t="shared" si="9"/>
        <v>120499.3</v>
      </c>
      <c r="F61" s="84">
        <v>4469319.0370000005</v>
      </c>
      <c r="G61" s="150">
        <f t="shared" si="10"/>
        <v>121074.3</v>
      </c>
      <c r="H61" s="110">
        <v>4490645.7870000005</v>
      </c>
      <c r="I61" s="158">
        <f t="shared" si="11"/>
        <v>120499.3</v>
      </c>
      <c r="J61" s="110">
        <v>4469319.0370000005</v>
      </c>
      <c r="K61" s="85" t="s">
        <v>57</v>
      </c>
      <c r="L61" s="32"/>
    </row>
    <row r="62" spans="1:12" x14ac:dyDescent="0.25">
      <c r="A62" s="79"/>
      <c r="B62" s="80"/>
      <c r="C62" s="111"/>
      <c r="D62" s="81"/>
      <c r="E62" s="111"/>
      <c r="F62" s="81"/>
      <c r="G62" s="111"/>
      <c r="H62" s="81"/>
      <c r="I62" s="111"/>
      <c r="J62" s="81"/>
      <c r="K62" s="82"/>
    </row>
    <row r="63" spans="1:12" ht="19.5" thickBot="1" x14ac:dyDescent="0.35">
      <c r="A63" s="21" t="s">
        <v>113</v>
      </c>
      <c r="B63" s="2"/>
      <c r="C63" s="2"/>
      <c r="D63" s="2"/>
      <c r="E63" s="3"/>
      <c r="F63" s="2"/>
      <c r="G63" s="3"/>
      <c r="H63" s="3"/>
      <c r="I63" s="3"/>
      <c r="J63" s="3"/>
      <c r="K63" s="3"/>
    </row>
    <row r="64" spans="1:12" ht="37.5" customHeight="1" thickBot="1" x14ac:dyDescent="0.3">
      <c r="A64" s="17" t="s">
        <v>0</v>
      </c>
      <c r="B64" s="18" t="s">
        <v>39</v>
      </c>
      <c r="C64" s="19" t="s">
        <v>8</v>
      </c>
      <c r="D64" s="18" t="s">
        <v>3</v>
      </c>
      <c r="E64" s="19" t="s">
        <v>7</v>
      </c>
      <c r="F64" s="18" t="s">
        <v>3</v>
      </c>
      <c r="G64" s="19" t="s">
        <v>14</v>
      </c>
      <c r="H64" s="18" t="s">
        <v>3</v>
      </c>
      <c r="I64" s="19" t="s">
        <v>15</v>
      </c>
      <c r="J64" s="18" t="s">
        <v>3</v>
      </c>
      <c r="K64" s="20" t="s">
        <v>2</v>
      </c>
    </row>
    <row r="65" spans="1:11" x14ac:dyDescent="0.25">
      <c r="A65" s="7" t="s">
        <v>9</v>
      </c>
      <c r="B65" s="13">
        <v>56.58</v>
      </c>
      <c r="C65" s="149">
        <f>D65/B65</f>
        <v>107340</v>
      </c>
      <c r="D65" s="87">
        <v>6073297.2000000002</v>
      </c>
      <c r="E65" s="149">
        <f>F65/B65</f>
        <v>107940</v>
      </c>
      <c r="F65" s="87">
        <v>6107245.2000000002</v>
      </c>
      <c r="G65" s="149">
        <f>H65/B65</f>
        <v>108540</v>
      </c>
      <c r="H65" s="87">
        <v>6141193.2000000002</v>
      </c>
      <c r="I65" s="149">
        <f>J65/B65</f>
        <v>107940</v>
      </c>
      <c r="J65" s="87">
        <v>6107245.2000000002</v>
      </c>
      <c r="K65" s="36" t="s">
        <v>47</v>
      </c>
    </row>
    <row r="66" spans="1:11" ht="15.75" thickBot="1" x14ac:dyDescent="0.3">
      <c r="A66" s="7" t="s">
        <v>9</v>
      </c>
      <c r="B66" s="86">
        <v>58.22</v>
      </c>
      <c r="C66" s="149">
        <f t="shared" ref="C66:C92" si="12">D66/B66</f>
        <v>106800</v>
      </c>
      <c r="D66" s="46">
        <v>6217896</v>
      </c>
      <c r="E66" s="150">
        <f t="shared" ref="E66:E92" si="13">F66/B66</f>
        <v>107400</v>
      </c>
      <c r="F66" s="46">
        <v>6252828</v>
      </c>
      <c r="G66" s="150">
        <f t="shared" ref="G66:G92" si="14">H66/B66</f>
        <v>108000</v>
      </c>
      <c r="H66" s="46">
        <v>6287760</v>
      </c>
      <c r="I66" s="150">
        <f t="shared" ref="I66:I92" si="15">J66/B66</f>
        <v>107400</v>
      </c>
      <c r="J66" s="46">
        <v>6252828</v>
      </c>
      <c r="K66" s="41" t="s">
        <v>47</v>
      </c>
    </row>
    <row r="67" spans="1:11" x14ac:dyDescent="0.25">
      <c r="A67" s="61" t="s">
        <v>36</v>
      </c>
      <c r="B67" s="62">
        <v>21.6</v>
      </c>
      <c r="C67" s="151">
        <f t="shared" si="12"/>
        <v>156970.79999999999</v>
      </c>
      <c r="D67" s="72">
        <v>3390569.2800000003</v>
      </c>
      <c r="E67" s="151">
        <f t="shared" si="13"/>
        <v>157570.79999999999</v>
      </c>
      <c r="F67" s="72">
        <v>3403529.2800000003</v>
      </c>
      <c r="G67" s="151">
        <f t="shared" si="14"/>
        <v>158170.79999999999</v>
      </c>
      <c r="H67" s="72">
        <v>3416489.2800000003</v>
      </c>
      <c r="I67" s="151">
        <f t="shared" si="15"/>
        <v>157570.79999999999</v>
      </c>
      <c r="J67" s="72">
        <v>3403529.2800000003</v>
      </c>
      <c r="K67" s="63" t="s">
        <v>47</v>
      </c>
    </row>
    <row r="68" spans="1:11" x14ac:dyDescent="0.25">
      <c r="A68" s="8" t="s">
        <v>53</v>
      </c>
      <c r="B68" s="13">
        <v>37.549999999999997</v>
      </c>
      <c r="C68" s="152">
        <f t="shared" si="12"/>
        <v>123397.2</v>
      </c>
      <c r="D68" s="88">
        <v>4633564.8599999994</v>
      </c>
      <c r="E68" s="152">
        <f t="shared" si="13"/>
        <v>123997.2</v>
      </c>
      <c r="F68" s="88">
        <v>4656094.8599999994</v>
      </c>
      <c r="G68" s="152">
        <f t="shared" si="14"/>
        <v>124597.2</v>
      </c>
      <c r="H68" s="88">
        <v>4678624.8599999994</v>
      </c>
      <c r="I68" s="152">
        <f t="shared" si="15"/>
        <v>123997.2</v>
      </c>
      <c r="J68" s="88">
        <v>4656094.8599999994</v>
      </c>
      <c r="K68" s="36" t="s">
        <v>47</v>
      </c>
    </row>
    <row r="69" spans="1:11" x14ac:dyDescent="0.25">
      <c r="A69" s="7" t="s">
        <v>54</v>
      </c>
      <c r="B69" s="13">
        <v>56.58</v>
      </c>
      <c r="C69" s="149">
        <f t="shared" si="12"/>
        <v>107340</v>
      </c>
      <c r="D69" s="87">
        <v>6073297.2000000002</v>
      </c>
      <c r="E69" s="149">
        <f t="shared" si="13"/>
        <v>107940</v>
      </c>
      <c r="F69" s="87">
        <v>6107245.2000000002</v>
      </c>
      <c r="G69" s="149">
        <f t="shared" si="14"/>
        <v>108540</v>
      </c>
      <c r="H69" s="87">
        <v>6141193.2000000002</v>
      </c>
      <c r="I69" s="149">
        <f t="shared" si="15"/>
        <v>107940</v>
      </c>
      <c r="J69" s="87">
        <v>6107245.2000000002</v>
      </c>
      <c r="K69" s="36" t="s">
        <v>47</v>
      </c>
    </row>
    <row r="70" spans="1:11" ht="15.75" thickBot="1" x14ac:dyDescent="0.3">
      <c r="A70" s="24" t="s">
        <v>55</v>
      </c>
      <c r="B70" s="25">
        <v>58.22</v>
      </c>
      <c r="C70" s="153">
        <f t="shared" si="12"/>
        <v>106800</v>
      </c>
      <c r="D70" s="64">
        <v>6217896</v>
      </c>
      <c r="E70" s="153">
        <f t="shared" si="13"/>
        <v>107400</v>
      </c>
      <c r="F70" s="64">
        <v>6252828</v>
      </c>
      <c r="G70" s="153">
        <f t="shared" si="14"/>
        <v>108000</v>
      </c>
      <c r="H70" s="22">
        <v>6287760</v>
      </c>
      <c r="I70" s="150">
        <f t="shared" si="15"/>
        <v>107400</v>
      </c>
      <c r="J70" s="46">
        <v>6252828</v>
      </c>
      <c r="K70" s="41" t="s">
        <v>47</v>
      </c>
    </row>
    <row r="71" spans="1:11" x14ac:dyDescent="0.25">
      <c r="A71" s="61" t="s">
        <v>89</v>
      </c>
      <c r="B71" s="62">
        <v>21.6</v>
      </c>
      <c r="C71" s="151">
        <f t="shared" si="12"/>
        <v>156970.79999999999</v>
      </c>
      <c r="D71" s="72">
        <v>3390569.2800000003</v>
      </c>
      <c r="E71" s="151">
        <f t="shared" si="13"/>
        <v>157570.79999999999</v>
      </c>
      <c r="F71" s="72">
        <v>3403529.2800000003</v>
      </c>
      <c r="G71" s="151">
        <f t="shared" si="14"/>
        <v>158170.79999999999</v>
      </c>
      <c r="H71" s="72">
        <v>3416489.2800000003</v>
      </c>
      <c r="I71" s="151">
        <f t="shared" si="15"/>
        <v>157570.79999999999</v>
      </c>
      <c r="J71" s="72">
        <v>3403529.2800000003</v>
      </c>
      <c r="K71" s="63" t="s">
        <v>57</v>
      </c>
    </row>
    <row r="72" spans="1:11" x14ac:dyDescent="0.25">
      <c r="A72" s="8" t="s">
        <v>90</v>
      </c>
      <c r="B72" s="13">
        <v>37.549999999999997</v>
      </c>
      <c r="C72" s="152">
        <f t="shared" si="12"/>
        <v>123397.2</v>
      </c>
      <c r="D72" s="88">
        <v>4633564.8599999994</v>
      </c>
      <c r="E72" s="152">
        <f t="shared" si="13"/>
        <v>123997.2</v>
      </c>
      <c r="F72" s="88">
        <v>4656094.8599999994</v>
      </c>
      <c r="G72" s="152">
        <f t="shared" si="14"/>
        <v>124597.2</v>
      </c>
      <c r="H72" s="88">
        <v>4678624.8599999994</v>
      </c>
      <c r="I72" s="152">
        <f t="shared" si="15"/>
        <v>123997.2</v>
      </c>
      <c r="J72" s="88">
        <v>4656094.8599999994</v>
      </c>
      <c r="K72" s="36" t="s">
        <v>57</v>
      </c>
    </row>
    <row r="73" spans="1:11" x14ac:dyDescent="0.25">
      <c r="A73" s="7" t="s">
        <v>91</v>
      </c>
      <c r="B73" s="13">
        <v>56.58</v>
      </c>
      <c r="C73" s="149">
        <f t="shared" si="12"/>
        <v>107340</v>
      </c>
      <c r="D73" s="87">
        <v>6073297.2000000002</v>
      </c>
      <c r="E73" s="149">
        <f t="shared" si="13"/>
        <v>107940</v>
      </c>
      <c r="F73" s="87">
        <v>6107245.2000000002</v>
      </c>
      <c r="G73" s="149">
        <f t="shared" si="14"/>
        <v>108540</v>
      </c>
      <c r="H73" s="87">
        <v>6141193.2000000002</v>
      </c>
      <c r="I73" s="149">
        <f t="shared" si="15"/>
        <v>107940</v>
      </c>
      <c r="J73" s="87">
        <v>6107245.2000000002</v>
      </c>
      <c r="K73" s="36" t="s">
        <v>57</v>
      </c>
    </row>
    <row r="74" spans="1:11" ht="15.75" thickBot="1" x14ac:dyDescent="0.3">
      <c r="A74" s="24" t="s">
        <v>92</v>
      </c>
      <c r="B74" s="25">
        <v>58.22</v>
      </c>
      <c r="C74" s="153">
        <f t="shared" si="12"/>
        <v>106800</v>
      </c>
      <c r="D74" s="64">
        <v>6217896</v>
      </c>
      <c r="E74" s="153">
        <f t="shared" si="13"/>
        <v>107400</v>
      </c>
      <c r="F74" s="64">
        <v>6252828</v>
      </c>
      <c r="G74" s="153">
        <f t="shared" si="14"/>
        <v>108000</v>
      </c>
      <c r="H74" s="22">
        <v>6287760</v>
      </c>
      <c r="I74" s="150">
        <f t="shared" si="15"/>
        <v>107400</v>
      </c>
      <c r="J74" s="46">
        <v>6252828</v>
      </c>
      <c r="K74" s="41" t="s">
        <v>57</v>
      </c>
    </row>
    <row r="75" spans="1:11" x14ac:dyDescent="0.25">
      <c r="A75" s="8" t="s">
        <v>11</v>
      </c>
      <c r="B75" s="14">
        <v>21.6</v>
      </c>
      <c r="C75" s="154">
        <f t="shared" si="12"/>
        <v>172119.6</v>
      </c>
      <c r="D75" s="12">
        <v>3717783.3600000003</v>
      </c>
      <c r="E75" s="154">
        <f t="shared" si="13"/>
        <v>172719.6</v>
      </c>
      <c r="F75" s="12">
        <v>3730743.3600000003</v>
      </c>
      <c r="G75" s="154">
        <f t="shared" si="14"/>
        <v>173319.6</v>
      </c>
      <c r="H75" s="12">
        <v>3743703.3600000003</v>
      </c>
      <c r="I75" s="154">
        <f t="shared" si="15"/>
        <v>172719.6</v>
      </c>
      <c r="J75" s="12">
        <v>3730743.3600000003</v>
      </c>
      <c r="K75" s="9" t="s">
        <v>17</v>
      </c>
    </row>
    <row r="76" spans="1:11" x14ac:dyDescent="0.25">
      <c r="A76" s="7" t="s">
        <v>12</v>
      </c>
      <c r="B76" s="13">
        <v>37.549999999999997</v>
      </c>
      <c r="C76" s="154">
        <f t="shared" si="12"/>
        <v>138402</v>
      </c>
      <c r="D76" s="12">
        <v>5196995.0999999996</v>
      </c>
      <c r="E76" s="154">
        <f t="shared" si="13"/>
        <v>139002</v>
      </c>
      <c r="F76" s="12">
        <v>5219525.0999999996</v>
      </c>
      <c r="G76" s="154">
        <f t="shared" si="14"/>
        <v>139602</v>
      </c>
      <c r="H76" s="12">
        <v>5242055.0999999996</v>
      </c>
      <c r="I76" s="154">
        <f t="shared" si="15"/>
        <v>139002</v>
      </c>
      <c r="J76" s="12">
        <v>5219525.0999999996</v>
      </c>
      <c r="K76" s="9" t="s">
        <v>17</v>
      </c>
    </row>
    <row r="77" spans="1:11" x14ac:dyDescent="0.25">
      <c r="A77" s="7" t="s">
        <v>13</v>
      </c>
      <c r="B77" s="13">
        <v>56.58</v>
      </c>
      <c r="C77" s="154">
        <f t="shared" si="12"/>
        <v>119463.6</v>
      </c>
      <c r="D77" s="12">
        <v>6759250.4879999999</v>
      </c>
      <c r="E77" s="154">
        <f t="shared" si="13"/>
        <v>120063.6</v>
      </c>
      <c r="F77" s="12">
        <v>6793198.4879999999</v>
      </c>
      <c r="G77" s="154">
        <f t="shared" si="14"/>
        <v>120663.6</v>
      </c>
      <c r="H77" s="12">
        <v>6827146.4879999999</v>
      </c>
      <c r="I77" s="154">
        <f t="shared" si="15"/>
        <v>120063.6</v>
      </c>
      <c r="J77" s="12">
        <v>6793198.4879999999</v>
      </c>
      <c r="K77" s="9" t="s">
        <v>17</v>
      </c>
    </row>
    <row r="78" spans="1:11" ht="15.75" thickBot="1" x14ac:dyDescent="0.3">
      <c r="A78" s="24" t="s">
        <v>13</v>
      </c>
      <c r="B78" s="25">
        <v>58.22</v>
      </c>
      <c r="C78" s="153">
        <f t="shared" si="12"/>
        <v>118654.79999999999</v>
      </c>
      <c r="D78" s="64">
        <v>6908082.4559999993</v>
      </c>
      <c r="E78" s="153">
        <f t="shared" si="13"/>
        <v>119854.79999999999</v>
      </c>
      <c r="F78" s="64">
        <v>6977946.4559999993</v>
      </c>
      <c r="G78" s="153">
        <f t="shared" si="14"/>
        <v>119854.79999999999</v>
      </c>
      <c r="H78" s="64">
        <v>6977946.4559999993</v>
      </c>
      <c r="I78" s="153">
        <f t="shared" si="15"/>
        <v>119254.79999999999</v>
      </c>
      <c r="J78" s="22">
        <v>6943014.4559999993</v>
      </c>
      <c r="K78" s="23" t="s">
        <v>17</v>
      </c>
    </row>
    <row r="79" spans="1:11" x14ac:dyDescent="0.25">
      <c r="A79" s="8" t="s">
        <v>18</v>
      </c>
      <c r="B79" s="14">
        <v>21.6</v>
      </c>
      <c r="C79" s="154">
        <f t="shared" si="12"/>
        <v>158548.80000000002</v>
      </c>
      <c r="D79" s="12">
        <v>3424654.0800000005</v>
      </c>
      <c r="E79" s="154">
        <f t="shared" si="13"/>
        <v>159148.80000000002</v>
      </c>
      <c r="F79" s="12">
        <v>3437614.0800000005</v>
      </c>
      <c r="G79" s="154">
        <f t="shared" si="14"/>
        <v>159748.80000000002</v>
      </c>
      <c r="H79" s="12">
        <v>3450574.0800000005</v>
      </c>
      <c r="I79" s="154">
        <f t="shared" si="15"/>
        <v>159148.80000000002</v>
      </c>
      <c r="J79" s="12">
        <v>3437614.0800000005</v>
      </c>
      <c r="K79" s="9" t="s">
        <v>16</v>
      </c>
    </row>
    <row r="80" spans="1:11" x14ac:dyDescent="0.25">
      <c r="A80" s="7" t="s">
        <v>19</v>
      </c>
      <c r="B80" s="13">
        <v>37.549999999999997</v>
      </c>
      <c r="C80" s="154">
        <f t="shared" si="12"/>
        <v>129789.59999999999</v>
      </c>
      <c r="D80" s="12">
        <v>4873599.4799999995</v>
      </c>
      <c r="E80" s="154">
        <f t="shared" si="13"/>
        <v>130389.59999999999</v>
      </c>
      <c r="F80" s="12">
        <v>4896129.4799999995</v>
      </c>
      <c r="G80" s="154">
        <f t="shared" si="14"/>
        <v>130989.59999999999</v>
      </c>
      <c r="H80" s="12">
        <v>4918659.4799999995</v>
      </c>
      <c r="I80" s="154">
        <f t="shared" si="15"/>
        <v>130389.59999999999</v>
      </c>
      <c r="J80" s="12">
        <v>4896129.4799999995</v>
      </c>
      <c r="K80" s="9" t="s">
        <v>16</v>
      </c>
    </row>
    <row r="81" spans="1:11" x14ac:dyDescent="0.25">
      <c r="A81" s="7" t="s">
        <v>20</v>
      </c>
      <c r="B81" s="13">
        <v>56.58</v>
      </c>
      <c r="C81" s="154">
        <f t="shared" si="12"/>
        <v>113722.79999999999</v>
      </c>
      <c r="D81" s="12">
        <v>6434436.0239999993</v>
      </c>
      <c r="E81" s="154">
        <f t="shared" si="13"/>
        <v>114322.79999999999</v>
      </c>
      <c r="F81" s="12">
        <v>6468384.0239999993</v>
      </c>
      <c r="G81" s="154">
        <f t="shared" si="14"/>
        <v>114922.79999999999</v>
      </c>
      <c r="H81" s="12">
        <v>6502332.0239999993</v>
      </c>
      <c r="I81" s="154">
        <f t="shared" si="15"/>
        <v>114322.79999999999</v>
      </c>
      <c r="J81" s="12">
        <v>6468384.0239999993</v>
      </c>
      <c r="K81" s="9" t="s">
        <v>16</v>
      </c>
    </row>
    <row r="82" spans="1:11" ht="15.75" thickBot="1" x14ac:dyDescent="0.3">
      <c r="A82" s="24" t="s">
        <v>20</v>
      </c>
      <c r="B82" s="25">
        <v>58.22</v>
      </c>
      <c r="C82" s="153">
        <f t="shared" si="12"/>
        <v>113032.79999999999</v>
      </c>
      <c r="D82" s="64">
        <v>6580769.6159999995</v>
      </c>
      <c r="E82" s="153">
        <f t="shared" si="13"/>
        <v>113632.79999999999</v>
      </c>
      <c r="F82" s="64">
        <v>6615701.6159999995</v>
      </c>
      <c r="G82" s="153">
        <f t="shared" si="14"/>
        <v>114232.79999999999</v>
      </c>
      <c r="H82" s="64">
        <v>6650633.6159999995</v>
      </c>
      <c r="I82" s="153">
        <f t="shared" si="15"/>
        <v>113632.79999999999</v>
      </c>
      <c r="J82" s="22">
        <v>6615701.6159999995</v>
      </c>
      <c r="K82" s="23" t="s">
        <v>16</v>
      </c>
    </row>
    <row r="83" spans="1:11" x14ac:dyDescent="0.25">
      <c r="A83" s="8" t="s">
        <v>23</v>
      </c>
      <c r="B83" s="14">
        <v>21.6</v>
      </c>
      <c r="C83" s="154">
        <f t="shared" si="12"/>
        <v>158548.80000000002</v>
      </c>
      <c r="D83" s="12">
        <v>3424654.0800000005</v>
      </c>
      <c r="E83" s="154">
        <f t="shared" si="13"/>
        <v>159148.80000000002</v>
      </c>
      <c r="F83" s="12">
        <v>3437614.0800000005</v>
      </c>
      <c r="G83" s="154">
        <f t="shared" si="14"/>
        <v>159748.80000000002</v>
      </c>
      <c r="H83" s="12">
        <v>3450574.0800000005</v>
      </c>
      <c r="I83" s="154">
        <f t="shared" si="15"/>
        <v>159148.80000000002</v>
      </c>
      <c r="J83" s="12">
        <v>3437614.0800000005</v>
      </c>
      <c r="K83" s="9" t="s">
        <v>26</v>
      </c>
    </row>
    <row r="84" spans="1:11" x14ac:dyDescent="0.25">
      <c r="A84" s="7" t="s">
        <v>24</v>
      </c>
      <c r="B84" s="13">
        <v>37.549999999999997</v>
      </c>
      <c r="C84" s="154">
        <f t="shared" si="12"/>
        <v>136182</v>
      </c>
      <c r="D84" s="12">
        <v>5113634.0999999996</v>
      </c>
      <c r="E84" s="154">
        <f t="shared" si="13"/>
        <v>136780.79999999999</v>
      </c>
      <c r="F84" s="12">
        <v>5136119.0399999991</v>
      </c>
      <c r="G84" s="154">
        <f t="shared" si="14"/>
        <v>137380.79999999999</v>
      </c>
      <c r="H84" s="12">
        <v>5158649.0399999991</v>
      </c>
      <c r="I84" s="154">
        <f t="shared" si="15"/>
        <v>136780.79999999999</v>
      </c>
      <c r="J84" s="12">
        <v>5136119.0399999991</v>
      </c>
      <c r="K84" s="9" t="s">
        <v>22</v>
      </c>
    </row>
    <row r="85" spans="1:11" x14ac:dyDescent="0.25">
      <c r="A85" s="7" t="s">
        <v>25</v>
      </c>
      <c r="B85" s="13">
        <v>56.58</v>
      </c>
      <c r="C85" s="154">
        <f t="shared" si="12"/>
        <v>116883.6</v>
      </c>
      <c r="D85" s="12">
        <v>6613274.0880000005</v>
      </c>
      <c r="E85" s="154">
        <f t="shared" si="13"/>
        <v>117483.6</v>
      </c>
      <c r="F85" s="12">
        <v>6647222.0880000005</v>
      </c>
      <c r="G85" s="154">
        <f t="shared" si="14"/>
        <v>118083.6</v>
      </c>
      <c r="H85" s="12">
        <v>6681170.0880000005</v>
      </c>
      <c r="I85" s="154">
        <f t="shared" si="15"/>
        <v>117483.6</v>
      </c>
      <c r="J85" s="12">
        <v>6647222.0880000005</v>
      </c>
      <c r="K85" s="9" t="s">
        <v>22</v>
      </c>
    </row>
    <row r="86" spans="1:11" ht="15.75" thickBot="1" x14ac:dyDescent="0.3">
      <c r="A86" s="24" t="s">
        <v>25</v>
      </c>
      <c r="B86" s="25">
        <v>58.22</v>
      </c>
      <c r="C86" s="153">
        <f t="shared" si="12"/>
        <v>116074.8</v>
      </c>
      <c r="D86" s="64">
        <v>6757874.8559999997</v>
      </c>
      <c r="E86" s="153">
        <f t="shared" si="13"/>
        <v>116674.8</v>
      </c>
      <c r="F86" s="64">
        <v>6792806.8559999997</v>
      </c>
      <c r="G86" s="153">
        <f t="shared" si="14"/>
        <v>117274.8</v>
      </c>
      <c r="H86" s="64">
        <v>6827738.8559999997</v>
      </c>
      <c r="I86" s="153">
        <f t="shared" si="15"/>
        <v>116674.8</v>
      </c>
      <c r="J86" s="22">
        <v>6792806.8559999997</v>
      </c>
      <c r="K86" s="23" t="s">
        <v>22</v>
      </c>
    </row>
    <row r="87" spans="1:11" x14ac:dyDescent="0.25">
      <c r="A87" s="8" t="s">
        <v>28</v>
      </c>
      <c r="B87" s="98">
        <v>21.6</v>
      </c>
      <c r="C87" s="155">
        <f t="shared" si="12"/>
        <v>169659.6</v>
      </c>
      <c r="D87" s="101">
        <v>3664647.3600000003</v>
      </c>
      <c r="E87" s="155">
        <f t="shared" si="13"/>
        <v>170259.6</v>
      </c>
      <c r="F87" s="101">
        <v>3677607.3600000003</v>
      </c>
      <c r="G87" s="151">
        <f t="shared" si="14"/>
        <v>170859.6</v>
      </c>
      <c r="H87" s="12">
        <v>3690567.3600000003</v>
      </c>
      <c r="I87" s="155">
        <f t="shared" si="15"/>
        <v>170259.6</v>
      </c>
      <c r="J87" s="109">
        <v>3677607.3600000003</v>
      </c>
      <c r="K87" s="107" t="s">
        <v>22</v>
      </c>
    </row>
    <row r="88" spans="1:11" x14ac:dyDescent="0.25">
      <c r="A88" s="7" t="s">
        <v>29</v>
      </c>
      <c r="B88" s="99">
        <v>37.549999999999997</v>
      </c>
      <c r="C88" s="156">
        <f t="shared" si="12"/>
        <v>136182</v>
      </c>
      <c r="D88" s="101">
        <v>5113634.0999999996</v>
      </c>
      <c r="E88" s="156">
        <f t="shared" si="13"/>
        <v>136782</v>
      </c>
      <c r="F88" s="101">
        <v>5136164.0999999996</v>
      </c>
      <c r="G88" s="154">
        <f t="shared" si="14"/>
        <v>137380.79999999999</v>
      </c>
      <c r="H88" s="12">
        <v>5158649.0399999991</v>
      </c>
      <c r="I88" s="156">
        <f t="shared" si="15"/>
        <v>136780.79999999999</v>
      </c>
      <c r="J88" s="39">
        <v>5136119.0399999991</v>
      </c>
      <c r="K88" s="107" t="s">
        <v>22</v>
      </c>
    </row>
    <row r="89" spans="1:11" x14ac:dyDescent="0.25">
      <c r="A89" s="7" t="s">
        <v>30</v>
      </c>
      <c r="B89" s="99">
        <v>56.58</v>
      </c>
      <c r="C89" s="156">
        <f t="shared" si="12"/>
        <v>116883.6</v>
      </c>
      <c r="D89" s="101">
        <v>6613274.0880000005</v>
      </c>
      <c r="E89" s="156">
        <f t="shared" si="13"/>
        <v>117483.6</v>
      </c>
      <c r="F89" s="101">
        <v>6647222.0880000005</v>
      </c>
      <c r="G89" s="154">
        <f t="shared" si="14"/>
        <v>118083.6</v>
      </c>
      <c r="H89" s="12">
        <v>6681170.0880000005</v>
      </c>
      <c r="I89" s="156">
        <f t="shared" si="15"/>
        <v>117483.6</v>
      </c>
      <c r="J89" s="39">
        <v>6647222.0880000005</v>
      </c>
      <c r="K89" s="107" t="s">
        <v>22</v>
      </c>
    </row>
    <row r="90" spans="1:11" ht="15.75" thickBot="1" x14ac:dyDescent="0.3">
      <c r="A90" s="24" t="s">
        <v>30</v>
      </c>
      <c r="B90" s="100">
        <v>58.22</v>
      </c>
      <c r="C90" s="157">
        <f t="shared" si="12"/>
        <v>116074.8</v>
      </c>
      <c r="D90" s="102">
        <v>6757874.8559999997</v>
      </c>
      <c r="E90" s="157">
        <f t="shared" si="13"/>
        <v>116674.8</v>
      </c>
      <c r="F90" s="102">
        <v>6792806.8559999997</v>
      </c>
      <c r="G90" s="153">
        <f t="shared" si="14"/>
        <v>117274.8</v>
      </c>
      <c r="H90" s="64">
        <v>6827738.8559999997</v>
      </c>
      <c r="I90" s="157">
        <f t="shared" si="15"/>
        <v>116674.8</v>
      </c>
      <c r="J90" s="22">
        <v>6792806.8559999997</v>
      </c>
      <c r="K90" s="108" t="s">
        <v>22</v>
      </c>
    </row>
    <row r="91" spans="1:11" x14ac:dyDescent="0.25">
      <c r="A91" s="7" t="s">
        <v>56</v>
      </c>
      <c r="B91" s="95">
        <v>35.67</v>
      </c>
      <c r="C91" s="155">
        <f t="shared" si="12"/>
        <v>126145.2</v>
      </c>
      <c r="D91" s="96">
        <v>4499599.284</v>
      </c>
      <c r="E91" s="155">
        <f t="shared" si="13"/>
        <v>126745.2</v>
      </c>
      <c r="F91" s="96">
        <v>4521001.284</v>
      </c>
      <c r="G91" s="151">
        <f t="shared" si="14"/>
        <v>127345.2</v>
      </c>
      <c r="H91" s="109">
        <v>4542403.284</v>
      </c>
      <c r="I91" s="155">
        <f t="shared" si="15"/>
        <v>126745.2</v>
      </c>
      <c r="J91" s="109">
        <v>4521001.284</v>
      </c>
      <c r="K91" s="97" t="s">
        <v>57</v>
      </c>
    </row>
    <row r="92" spans="1:11" ht="15.75" thickBot="1" x14ac:dyDescent="0.3">
      <c r="A92" s="24" t="s">
        <v>56</v>
      </c>
      <c r="B92" s="83">
        <v>37.090000000000003</v>
      </c>
      <c r="C92" s="158">
        <f t="shared" si="12"/>
        <v>125138.4</v>
      </c>
      <c r="D92" s="84">
        <v>4641383.2560000001</v>
      </c>
      <c r="E92" s="158">
        <f t="shared" si="13"/>
        <v>125738.4</v>
      </c>
      <c r="F92" s="84">
        <v>4663637.2560000001</v>
      </c>
      <c r="G92" s="150">
        <f t="shared" si="14"/>
        <v>126338.4</v>
      </c>
      <c r="H92" s="110">
        <v>4685891.2560000001</v>
      </c>
      <c r="I92" s="158">
        <f t="shared" si="15"/>
        <v>125738.4</v>
      </c>
      <c r="J92" s="110">
        <v>4663637.2560000001</v>
      </c>
      <c r="K92" s="85" t="s">
        <v>57</v>
      </c>
    </row>
    <row r="94" spans="1:11" ht="19.5" thickBot="1" x14ac:dyDescent="0.35">
      <c r="A94" s="21" t="s">
        <v>114</v>
      </c>
      <c r="B94" s="2"/>
      <c r="C94" s="2"/>
      <c r="D94" s="2"/>
      <c r="E94" s="3"/>
      <c r="F94" s="2"/>
      <c r="G94" s="3"/>
      <c r="H94" s="3"/>
      <c r="I94" s="3"/>
      <c r="J94" s="3"/>
      <c r="K94" s="3"/>
    </row>
    <row r="95" spans="1:11" ht="37.5" customHeight="1" thickBot="1" x14ac:dyDescent="0.3">
      <c r="A95" s="17" t="s">
        <v>0</v>
      </c>
      <c r="B95" s="18" t="s">
        <v>39</v>
      </c>
      <c r="C95" s="19" t="s">
        <v>8</v>
      </c>
      <c r="D95" s="18" t="s">
        <v>3</v>
      </c>
      <c r="E95" s="19" t="s">
        <v>7</v>
      </c>
      <c r="F95" s="18" t="s">
        <v>3</v>
      </c>
      <c r="G95" s="19" t="s">
        <v>14</v>
      </c>
      <c r="H95" s="18" t="s">
        <v>3</v>
      </c>
      <c r="I95" s="19" t="s">
        <v>15</v>
      </c>
      <c r="J95" s="18" t="s">
        <v>3</v>
      </c>
      <c r="K95" s="20" t="s">
        <v>2</v>
      </c>
    </row>
    <row r="96" spans="1:11" x14ac:dyDescent="0.25">
      <c r="A96" s="7" t="s">
        <v>9</v>
      </c>
      <c r="B96" s="13">
        <v>56.58</v>
      </c>
      <c r="C96" s="149">
        <f>D96/B96</f>
        <v>84977.5</v>
      </c>
      <c r="D96" s="87">
        <v>4808026.95</v>
      </c>
      <c r="E96" s="149">
        <f>F96/B96</f>
        <v>85452.5</v>
      </c>
      <c r="F96" s="87">
        <v>4834902.45</v>
      </c>
      <c r="G96" s="149">
        <f>H96/B96</f>
        <v>85927.5</v>
      </c>
      <c r="H96" s="87">
        <v>4861777.95</v>
      </c>
      <c r="I96" s="149">
        <f>J96/B96</f>
        <v>85452.5</v>
      </c>
      <c r="J96" s="87">
        <v>4834902.45</v>
      </c>
      <c r="K96" s="36" t="s">
        <v>47</v>
      </c>
    </row>
    <row r="97" spans="1:11" ht="15.75" thickBot="1" x14ac:dyDescent="0.3">
      <c r="A97" s="7" t="s">
        <v>9</v>
      </c>
      <c r="B97" s="86">
        <v>58.22</v>
      </c>
      <c r="C97" s="149">
        <f t="shared" ref="C97:C123" si="16">D97/B97</f>
        <v>84550</v>
      </c>
      <c r="D97" s="46">
        <v>4922501</v>
      </c>
      <c r="E97" s="150">
        <f t="shared" ref="E97:E123" si="17">F97/B97</f>
        <v>85025</v>
      </c>
      <c r="F97" s="46">
        <v>4950155.5</v>
      </c>
      <c r="G97" s="150">
        <f t="shared" ref="G97:G123" si="18">H97/B97</f>
        <v>85500</v>
      </c>
      <c r="H97" s="46">
        <v>4977810</v>
      </c>
      <c r="I97" s="150">
        <f t="shared" ref="I97:I123" si="19">J97/B97</f>
        <v>85025</v>
      </c>
      <c r="J97" s="46">
        <v>4950155.5</v>
      </c>
      <c r="K97" s="41" t="s">
        <v>47</v>
      </c>
    </row>
    <row r="98" spans="1:11" x14ac:dyDescent="0.25">
      <c r="A98" s="61" t="s">
        <v>36</v>
      </c>
      <c r="B98" s="62">
        <v>21.6</v>
      </c>
      <c r="C98" s="151">
        <f t="shared" si="16"/>
        <v>124268.55</v>
      </c>
      <c r="D98" s="72">
        <v>2684200.6800000002</v>
      </c>
      <c r="E98" s="151">
        <f t="shared" si="17"/>
        <v>124743.55</v>
      </c>
      <c r="F98" s="72">
        <v>2694460.68</v>
      </c>
      <c r="G98" s="151">
        <f t="shared" si="18"/>
        <v>125218.55</v>
      </c>
      <c r="H98" s="72">
        <v>2704720.68</v>
      </c>
      <c r="I98" s="151">
        <f t="shared" si="19"/>
        <v>124743.55</v>
      </c>
      <c r="J98" s="72">
        <v>2694460.68</v>
      </c>
      <c r="K98" s="63" t="s">
        <v>47</v>
      </c>
    </row>
    <row r="99" spans="1:11" x14ac:dyDescent="0.25">
      <c r="A99" s="8" t="s">
        <v>53</v>
      </c>
      <c r="B99" s="13">
        <v>37.549999999999997</v>
      </c>
      <c r="C99" s="152">
        <f t="shared" si="16"/>
        <v>97689.45</v>
      </c>
      <c r="D99" s="88">
        <v>3668238.8474999997</v>
      </c>
      <c r="E99" s="152">
        <f t="shared" si="17"/>
        <v>98164.45</v>
      </c>
      <c r="F99" s="88">
        <v>3686075.0974999997</v>
      </c>
      <c r="G99" s="152">
        <f t="shared" si="18"/>
        <v>98639.45</v>
      </c>
      <c r="H99" s="88">
        <v>3703911.3474999997</v>
      </c>
      <c r="I99" s="152">
        <f t="shared" si="19"/>
        <v>98164.45</v>
      </c>
      <c r="J99" s="88">
        <v>3686075.0974999997</v>
      </c>
      <c r="K99" s="36" t="s">
        <v>47</v>
      </c>
    </row>
    <row r="100" spans="1:11" x14ac:dyDescent="0.25">
      <c r="A100" s="7" t="s">
        <v>54</v>
      </c>
      <c r="B100" s="13">
        <v>56.58</v>
      </c>
      <c r="C100" s="149">
        <f t="shared" si="16"/>
        <v>84977.5</v>
      </c>
      <c r="D100" s="87">
        <v>4808026.95</v>
      </c>
      <c r="E100" s="149">
        <f t="shared" si="17"/>
        <v>85452.5</v>
      </c>
      <c r="F100" s="87">
        <v>4834902.45</v>
      </c>
      <c r="G100" s="149">
        <f t="shared" si="18"/>
        <v>85927.5</v>
      </c>
      <c r="H100" s="87">
        <v>4861777.95</v>
      </c>
      <c r="I100" s="149">
        <f t="shared" si="19"/>
        <v>85452.5</v>
      </c>
      <c r="J100" s="87">
        <v>4834902.45</v>
      </c>
      <c r="K100" s="36" t="s">
        <v>47</v>
      </c>
    </row>
    <row r="101" spans="1:11" ht="15.75" thickBot="1" x14ac:dyDescent="0.3">
      <c r="A101" s="24" t="s">
        <v>55</v>
      </c>
      <c r="B101" s="25">
        <v>58.22</v>
      </c>
      <c r="C101" s="153">
        <f t="shared" si="16"/>
        <v>84550</v>
      </c>
      <c r="D101" s="64">
        <v>4922501</v>
      </c>
      <c r="E101" s="153">
        <f t="shared" si="17"/>
        <v>85025</v>
      </c>
      <c r="F101" s="64">
        <v>4950155.5</v>
      </c>
      <c r="G101" s="153">
        <f t="shared" si="18"/>
        <v>85500</v>
      </c>
      <c r="H101" s="22">
        <v>4977810</v>
      </c>
      <c r="I101" s="150">
        <f t="shared" si="19"/>
        <v>85025</v>
      </c>
      <c r="J101" s="46">
        <v>4950155.5</v>
      </c>
      <c r="K101" s="41" t="s">
        <v>47</v>
      </c>
    </row>
    <row r="102" spans="1:11" x14ac:dyDescent="0.25">
      <c r="A102" s="61" t="s">
        <v>89</v>
      </c>
      <c r="B102" s="62">
        <v>21.6</v>
      </c>
      <c r="C102" s="151">
        <f t="shared" si="16"/>
        <v>124268.55</v>
      </c>
      <c r="D102" s="72">
        <v>2684200.6800000002</v>
      </c>
      <c r="E102" s="151">
        <f t="shared" si="17"/>
        <v>124743.55</v>
      </c>
      <c r="F102" s="72">
        <v>2694460.68</v>
      </c>
      <c r="G102" s="151">
        <f t="shared" si="18"/>
        <v>125218.55</v>
      </c>
      <c r="H102" s="72">
        <v>2704720.68</v>
      </c>
      <c r="I102" s="151">
        <f t="shared" si="19"/>
        <v>124743.55</v>
      </c>
      <c r="J102" s="72">
        <v>2694460.68</v>
      </c>
      <c r="K102" s="63" t="s">
        <v>57</v>
      </c>
    </row>
    <row r="103" spans="1:11" x14ac:dyDescent="0.25">
      <c r="A103" s="8" t="s">
        <v>90</v>
      </c>
      <c r="B103" s="13">
        <v>37.549999999999997</v>
      </c>
      <c r="C103" s="152">
        <f t="shared" si="16"/>
        <v>97689.45</v>
      </c>
      <c r="D103" s="88">
        <v>3668238.8474999997</v>
      </c>
      <c r="E103" s="152">
        <f t="shared" si="17"/>
        <v>98164.45</v>
      </c>
      <c r="F103" s="88">
        <v>3686075.0974999997</v>
      </c>
      <c r="G103" s="152">
        <f t="shared" si="18"/>
        <v>98639.45</v>
      </c>
      <c r="H103" s="88">
        <v>3703911.3474999997</v>
      </c>
      <c r="I103" s="152">
        <f t="shared" si="19"/>
        <v>98164.45</v>
      </c>
      <c r="J103" s="88">
        <v>3686075.0974999997</v>
      </c>
      <c r="K103" s="36" t="s">
        <v>57</v>
      </c>
    </row>
    <row r="104" spans="1:11" x14ac:dyDescent="0.25">
      <c r="A104" s="7" t="s">
        <v>91</v>
      </c>
      <c r="B104" s="13">
        <v>56.58</v>
      </c>
      <c r="C104" s="149">
        <f t="shared" si="16"/>
        <v>84977.5</v>
      </c>
      <c r="D104" s="87">
        <v>4808026.95</v>
      </c>
      <c r="E104" s="149">
        <f t="shared" si="17"/>
        <v>85452.5</v>
      </c>
      <c r="F104" s="87">
        <v>4834902.45</v>
      </c>
      <c r="G104" s="149">
        <f t="shared" si="18"/>
        <v>85927.5</v>
      </c>
      <c r="H104" s="87">
        <v>4861777.95</v>
      </c>
      <c r="I104" s="149">
        <f t="shared" si="19"/>
        <v>85452.5</v>
      </c>
      <c r="J104" s="87">
        <v>4834902.45</v>
      </c>
      <c r="K104" s="36" t="s">
        <v>57</v>
      </c>
    </row>
    <row r="105" spans="1:11" ht="15.75" thickBot="1" x14ac:dyDescent="0.3">
      <c r="A105" s="24" t="s">
        <v>92</v>
      </c>
      <c r="B105" s="25">
        <v>58.22</v>
      </c>
      <c r="C105" s="153">
        <f t="shared" si="16"/>
        <v>84550</v>
      </c>
      <c r="D105" s="64">
        <v>4922501</v>
      </c>
      <c r="E105" s="153">
        <f t="shared" si="17"/>
        <v>85025</v>
      </c>
      <c r="F105" s="64">
        <v>4950155.5</v>
      </c>
      <c r="G105" s="153">
        <f t="shared" si="18"/>
        <v>85500</v>
      </c>
      <c r="H105" s="22">
        <v>4977810</v>
      </c>
      <c r="I105" s="150">
        <f t="shared" si="19"/>
        <v>85025</v>
      </c>
      <c r="J105" s="46">
        <v>4950155.5</v>
      </c>
      <c r="K105" s="41" t="s">
        <v>57</v>
      </c>
    </row>
    <row r="106" spans="1:11" x14ac:dyDescent="0.25">
      <c r="A106" s="8" t="s">
        <v>11</v>
      </c>
      <c r="B106" s="14">
        <v>21.6</v>
      </c>
      <c r="C106" s="154">
        <f t="shared" si="16"/>
        <v>136261.35</v>
      </c>
      <c r="D106" s="12">
        <v>2943245.16</v>
      </c>
      <c r="E106" s="154">
        <f t="shared" si="17"/>
        <v>136736.35</v>
      </c>
      <c r="F106" s="12">
        <v>2953505.16</v>
      </c>
      <c r="G106" s="154">
        <f t="shared" si="18"/>
        <v>137211.35</v>
      </c>
      <c r="H106" s="12">
        <v>2963765.16</v>
      </c>
      <c r="I106" s="154">
        <f t="shared" si="19"/>
        <v>136736.35</v>
      </c>
      <c r="J106" s="12">
        <v>2953505.16</v>
      </c>
      <c r="K106" s="9" t="s">
        <v>17</v>
      </c>
    </row>
    <row r="107" spans="1:11" x14ac:dyDescent="0.25">
      <c r="A107" s="7" t="s">
        <v>12</v>
      </c>
      <c r="B107" s="13">
        <v>37.549999999999997</v>
      </c>
      <c r="C107" s="154">
        <f t="shared" si="16"/>
        <v>109568.25</v>
      </c>
      <c r="D107" s="12">
        <v>4114287.7874999996</v>
      </c>
      <c r="E107" s="154">
        <f t="shared" si="17"/>
        <v>110043.25</v>
      </c>
      <c r="F107" s="12">
        <v>4132124.0374999996</v>
      </c>
      <c r="G107" s="154">
        <f t="shared" si="18"/>
        <v>110518.25</v>
      </c>
      <c r="H107" s="12">
        <v>4149960.2874999996</v>
      </c>
      <c r="I107" s="154">
        <f t="shared" si="19"/>
        <v>110043.25</v>
      </c>
      <c r="J107" s="12">
        <v>4132124.0374999996</v>
      </c>
      <c r="K107" s="9" t="s">
        <v>17</v>
      </c>
    </row>
    <row r="108" spans="1:11" x14ac:dyDescent="0.25">
      <c r="A108" s="7" t="s">
        <v>13</v>
      </c>
      <c r="B108" s="13">
        <v>56.58</v>
      </c>
      <c r="C108" s="154">
        <f t="shared" si="16"/>
        <v>94575.35</v>
      </c>
      <c r="D108" s="12">
        <v>5351073.3030000003</v>
      </c>
      <c r="E108" s="154">
        <f t="shared" si="17"/>
        <v>95050.35</v>
      </c>
      <c r="F108" s="12">
        <v>5377948.8030000003</v>
      </c>
      <c r="G108" s="154">
        <f t="shared" si="18"/>
        <v>95525.35</v>
      </c>
      <c r="H108" s="12">
        <v>5404824.3030000003</v>
      </c>
      <c r="I108" s="154">
        <f t="shared" si="19"/>
        <v>95050.35</v>
      </c>
      <c r="J108" s="12">
        <v>5377948.8030000003</v>
      </c>
      <c r="K108" s="9" t="s">
        <v>17</v>
      </c>
    </row>
    <row r="109" spans="1:11" ht="15.75" thickBot="1" x14ac:dyDescent="0.3">
      <c r="A109" s="24" t="s">
        <v>13</v>
      </c>
      <c r="B109" s="25">
        <v>58.22</v>
      </c>
      <c r="C109" s="153">
        <f t="shared" si="16"/>
        <v>93935.049999999988</v>
      </c>
      <c r="D109" s="64">
        <v>5468898.6109999996</v>
      </c>
      <c r="E109" s="153">
        <f t="shared" si="17"/>
        <v>94885.049999999988</v>
      </c>
      <c r="F109" s="64">
        <v>5524207.6109999996</v>
      </c>
      <c r="G109" s="153">
        <f t="shared" si="18"/>
        <v>94885.049999999988</v>
      </c>
      <c r="H109" s="64">
        <v>5524207.6109999996</v>
      </c>
      <c r="I109" s="153">
        <f t="shared" si="19"/>
        <v>94410.049999999988</v>
      </c>
      <c r="J109" s="22">
        <v>5496553.1109999996</v>
      </c>
      <c r="K109" s="23" t="s">
        <v>17</v>
      </c>
    </row>
    <row r="110" spans="1:11" x14ac:dyDescent="0.25">
      <c r="A110" s="8" t="s">
        <v>18</v>
      </c>
      <c r="B110" s="14">
        <v>21.6</v>
      </c>
      <c r="C110" s="154">
        <f t="shared" si="16"/>
        <v>125517.80000000002</v>
      </c>
      <c r="D110" s="12">
        <v>2711184.4800000004</v>
      </c>
      <c r="E110" s="154">
        <f t="shared" si="17"/>
        <v>125992.80000000002</v>
      </c>
      <c r="F110" s="12">
        <v>2721444.4800000004</v>
      </c>
      <c r="G110" s="154">
        <f t="shared" si="18"/>
        <v>126467.80000000002</v>
      </c>
      <c r="H110" s="12">
        <v>2731704.4800000004</v>
      </c>
      <c r="I110" s="154">
        <f t="shared" si="19"/>
        <v>125992.80000000002</v>
      </c>
      <c r="J110" s="12">
        <v>2721444.4800000004</v>
      </c>
      <c r="K110" s="9" t="s">
        <v>16</v>
      </c>
    </row>
    <row r="111" spans="1:11" x14ac:dyDescent="0.25">
      <c r="A111" s="7" t="s">
        <v>19</v>
      </c>
      <c r="B111" s="13">
        <v>37.549999999999997</v>
      </c>
      <c r="C111" s="154">
        <f t="shared" si="16"/>
        <v>102750.1</v>
      </c>
      <c r="D111" s="12">
        <v>3858266.2549999999</v>
      </c>
      <c r="E111" s="154">
        <f t="shared" si="17"/>
        <v>103225.1</v>
      </c>
      <c r="F111" s="12">
        <v>3876102.5049999999</v>
      </c>
      <c r="G111" s="154">
        <f t="shared" si="18"/>
        <v>103700.1</v>
      </c>
      <c r="H111" s="12">
        <v>3893938.7549999999</v>
      </c>
      <c r="I111" s="154">
        <f t="shared" si="19"/>
        <v>103225.1</v>
      </c>
      <c r="J111" s="12">
        <v>3876102.5049999999</v>
      </c>
      <c r="K111" s="9" t="s">
        <v>16</v>
      </c>
    </row>
    <row r="112" spans="1:11" x14ac:dyDescent="0.25">
      <c r="A112" s="7" t="s">
        <v>20</v>
      </c>
      <c r="B112" s="13">
        <v>56.58</v>
      </c>
      <c r="C112" s="154">
        <f t="shared" si="16"/>
        <v>90030.549999999988</v>
      </c>
      <c r="D112" s="12">
        <v>5093928.5189999994</v>
      </c>
      <c r="E112" s="154">
        <f t="shared" si="17"/>
        <v>90505.549999999988</v>
      </c>
      <c r="F112" s="12">
        <v>5120804.0189999994</v>
      </c>
      <c r="G112" s="154">
        <f t="shared" si="18"/>
        <v>90980.549999999988</v>
      </c>
      <c r="H112" s="12">
        <v>5147679.5189999994</v>
      </c>
      <c r="I112" s="154">
        <f t="shared" si="19"/>
        <v>90505.549999999988</v>
      </c>
      <c r="J112" s="12">
        <v>5120804.0189999994</v>
      </c>
      <c r="K112" s="9" t="s">
        <v>16</v>
      </c>
    </row>
    <row r="113" spans="1:12" ht="15.75" thickBot="1" x14ac:dyDescent="0.3">
      <c r="A113" s="24" t="s">
        <v>20</v>
      </c>
      <c r="B113" s="25">
        <v>58.22</v>
      </c>
      <c r="C113" s="153">
        <f t="shared" si="16"/>
        <v>89484.299999999988</v>
      </c>
      <c r="D113" s="64">
        <v>5209775.9459999995</v>
      </c>
      <c r="E113" s="153">
        <f t="shared" si="17"/>
        <v>89959.299999999988</v>
      </c>
      <c r="F113" s="64">
        <v>5237430.4459999995</v>
      </c>
      <c r="G113" s="153">
        <f t="shared" si="18"/>
        <v>90434.299999999988</v>
      </c>
      <c r="H113" s="64">
        <v>5265084.9459999995</v>
      </c>
      <c r="I113" s="153">
        <f t="shared" si="19"/>
        <v>89959.299999999988</v>
      </c>
      <c r="J113" s="22">
        <v>5237430.4459999995</v>
      </c>
      <c r="K113" s="23" t="s">
        <v>16</v>
      </c>
    </row>
    <row r="114" spans="1:12" x14ac:dyDescent="0.25">
      <c r="A114" s="8" t="s">
        <v>23</v>
      </c>
      <c r="B114" s="14">
        <v>21.6</v>
      </c>
      <c r="C114" s="154">
        <f t="shared" si="16"/>
        <v>125517.80000000002</v>
      </c>
      <c r="D114" s="12">
        <v>2711184.4800000004</v>
      </c>
      <c r="E114" s="154">
        <f t="shared" si="17"/>
        <v>125992.80000000002</v>
      </c>
      <c r="F114" s="12">
        <v>2721444.4800000004</v>
      </c>
      <c r="G114" s="154">
        <f t="shared" si="18"/>
        <v>126467.80000000002</v>
      </c>
      <c r="H114" s="12">
        <v>2731704.4800000004</v>
      </c>
      <c r="I114" s="154">
        <f t="shared" si="19"/>
        <v>125992.80000000002</v>
      </c>
      <c r="J114" s="12">
        <v>2721444.4800000004</v>
      </c>
      <c r="K114" s="9" t="s">
        <v>26</v>
      </c>
    </row>
    <row r="115" spans="1:12" x14ac:dyDescent="0.25">
      <c r="A115" s="7" t="s">
        <v>24</v>
      </c>
      <c r="B115" s="13">
        <v>37.549999999999997</v>
      </c>
      <c r="C115" s="154">
        <f t="shared" si="16"/>
        <v>107810.75</v>
      </c>
      <c r="D115" s="12">
        <v>4048293.6624999996</v>
      </c>
      <c r="E115" s="154">
        <f t="shared" si="17"/>
        <v>108284.79999999999</v>
      </c>
      <c r="F115" s="12">
        <v>4066094.2399999993</v>
      </c>
      <c r="G115" s="154">
        <f t="shared" si="18"/>
        <v>108759.79999999999</v>
      </c>
      <c r="H115" s="12">
        <v>4083930.4899999993</v>
      </c>
      <c r="I115" s="154">
        <f t="shared" si="19"/>
        <v>108284.79999999999</v>
      </c>
      <c r="J115" s="12">
        <v>4066094.2399999993</v>
      </c>
      <c r="K115" s="9" t="s">
        <v>22</v>
      </c>
    </row>
    <row r="116" spans="1:12" x14ac:dyDescent="0.25">
      <c r="A116" s="7" t="s">
        <v>25</v>
      </c>
      <c r="B116" s="13">
        <v>56.58</v>
      </c>
      <c r="C116" s="154">
        <f t="shared" si="16"/>
        <v>92532.85</v>
      </c>
      <c r="D116" s="12">
        <v>5235508.6529999999</v>
      </c>
      <c r="E116" s="154">
        <f t="shared" si="17"/>
        <v>93007.85</v>
      </c>
      <c r="F116" s="12">
        <v>5262384.1529999999</v>
      </c>
      <c r="G116" s="154">
        <f t="shared" si="18"/>
        <v>93482.85</v>
      </c>
      <c r="H116" s="12">
        <v>5289259.6529999999</v>
      </c>
      <c r="I116" s="154">
        <f t="shared" si="19"/>
        <v>93007.85</v>
      </c>
      <c r="J116" s="12">
        <v>5262384.1529999999</v>
      </c>
      <c r="K116" s="9" t="s">
        <v>22</v>
      </c>
    </row>
    <row r="117" spans="1:12" ht="15.75" thickBot="1" x14ac:dyDescent="0.3">
      <c r="A117" s="24" t="s">
        <v>25</v>
      </c>
      <c r="B117" s="25">
        <v>58.22</v>
      </c>
      <c r="C117" s="153">
        <f t="shared" si="16"/>
        <v>91892.55</v>
      </c>
      <c r="D117" s="64">
        <v>5349984.2609999999</v>
      </c>
      <c r="E117" s="153">
        <f t="shared" si="17"/>
        <v>92367.55</v>
      </c>
      <c r="F117" s="64">
        <v>5377638.7609999999</v>
      </c>
      <c r="G117" s="153">
        <f t="shared" si="18"/>
        <v>92842.55</v>
      </c>
      <c r="H117" s="64">
        <v>5405293.2609999999</v>
      </c>
      <c r="I117" s="153">
        <f t="shared" si="19"/>
        <v>92367.55</v>
      </c>
      <c r="J117" s="22">
        <v>5377638.7609999999</v>
      </c>
      <c r="K117" s="23" t="s">
        <v>22</v>
      </c>
    </row>
    <row r="118" spans="1:12" x14ac:dyDescent="0.25">
      <c r="A118" s="8" t="s">
        <v>28</v>
      </c>
      <c r="B118" s="98">
        <v>21.6</v>
      </c>
      <c r="C118" s="155">
        <f t="shared" si="16"/>
        <v>134313.85</v>
      </c>
      <c r="D118" s="101">
        <v>2901179.16</v>
      </c>
      <c r="E118" s="155">
        <f t="shared" si="17"/>
        <v>134788.85</v>
      </c>
      <c r="F118" s="101">
        <v>2911439.16</v>
      </c>
      <c r="G118" s="151">
        <f t="shared" si="18"/>
        <v>135263.85</v>
      </c>
      <c r="H118" s="12">
        <v>2921699.16</v>
      </c>
      <c r="I118" s="155">
        <f t="shared" si="19"/>
        <v>134788.85</v>
      </c>
      <c r="J118" s="109">
        <v>2911439.16</v>
      </c>
      <c r="K118" s="107" t="s">
        <v>22</v>
      </c>
    </row>
    <row r="119" spans="1:12" x14ac:dyDescent="0.25">
      <c r="A119" s="7" t="s">
        <v>29</v>
      </c>
      <c r="B119" s="99">
        <v>37.549999999999997</v>
      </c>
      <c r="C119" s="156">
        <f t="shared" si="16"/>
        <v>107810.75</v>
      </c>
      <c r="D119" s="101">
        <v>4048293.6624999996</v>
      </c>
      <c r="E119" s="156">
        <f t="shared" si="17"/>
        <v>108285.75</v>
      </c>
      <c r="F119" s="101">
        <v>4066129.9124999996</v>
      </c>
      <c r="G119" s="154">
        <f t="shared" si="18"/>
        <v>108759.79999999999</v>
      </c>
      <c r="H119" s="12">
        <v>4083930.4899999993</v>
      </c>
      <c r="I119" s="156">
        <f t="shared" si="19"/>
        <v>108284.79999999999</v>
      </c>
      <c r="J119" s="39">
        <v>4066094.2399999993</v>
      </c>
      <c r="K119" s="107" t="s">
        <v>22</v>
      </c>
    </row>
    <row r="120" spans="1:12" x14ac:dyDescent="0.25">
      <c r="A120" s="7" t="s">
        <v>30</v>
      </c>
      <c r="B120" s="99">
        <v>56.58</v>
      </c>
      <c r="C120" s="156">
        <f t="shared" si="16"/>
        <v>92532.85</v>
      </c>
      <c r="D120" s="101">
        <v>5235508.6529999999</v>
      </c>
      <c r="E120" s="156">
        <f t="shared" si="17"/>
        <v>93007.85</v>
      </c>
      <c r="F120" s="101">
        <v>5262384.1529999999</v>
      </c>
      <c r="G120" s="154">
        <f t="shared" si="18"/>
        <v>93482.85</v>
      </c>
      <c r="H120" s="12">
        <v>5289259.6529999999</v>
      </c>
      <c r="I120" s="156">
        <f t="shared" si="19"/>
        <v>93007.85</v>
      </c>
      <c r="J120" s="39">
        <v>5262384.1529999999</v>
      </c>
      <c r="K120" s="107" t="s">
        <v>22</v>
      </c>
    </row>
    <row r="121" spans="1:12" ht="15.75" thickBot="1" x14ac:dyDescent="0.3">
      <c r="A121" s="24" t="s">
        <v>30</v>
      </c>
      <c r="B121" s="100">
        <v>58.22</v>
      </c>
      <c r="C121" s="157">
        <f t="shared" si="16"/>
        <v>91892.55</v>
      </c>
      <c r="D121" s="102">
        <v>5349984.2609999999</v>
      </c>
      <c r="E121" s="157">
        <f t="shared" si="17"/>
        <v>92367.55</v>
      </c>
      <c r="F121" s="102">
        <v>5377638.7609999999</v>
      </c>
      <c r="G121" s="153">
        <f t="shared" si="18"/>
        <v>92842.55</v>
      </c>
      <c r="H121" s="64">
        <v>5405293.2609999999</v>
      </c>
      <c r="I121" s="157">
        <f t="shared" si="19"/>
        <v>92367.55</v>
      </c>
      <c r="J121" s="22">
        <v>5377638.7609999999</v>
      </c>
      <c r="K121" s="108" t="s">
        <v>22</v>
      </c>
    </row>
    <row r="122" spans="1:12" x14ac:dyDescent="0.25">
      <c r="A122" s="7" t="s">
        <v>56</v>
      </c>
      <c r="B122" s="95">
        <v>35.67</v>
      </c>
      <c r="C122" s="155">
        <f t="shared" si="16"/>
        <v>99864.95</v>
      </c>
      <c r="D122" s="96">
        <v>3562182.7664999999</v>
      </c>
      <c r="E122" s="155">
        <f t="shared" si="17"/>
        <v>100339.95</v>
      </c>
      <c r="F122" s="96">
        <v>3579126.0164999999</v>
      </c>
      <c r="G122" s="151">
        <f t="shared" si="18"/>
        <v>100814.95</v>
      </c>
      <c r="H122" s="109">
        <v>3596069.2664999999</v>
      </c>
      <c r="I122" s="155">
        <f t="shared" si="19"/>
        <v>100339.95</v>
      </c>
      <c r="J122" s="109">
        <v>3579126.0164999999</v>
      </c>
      <c r="K122" s="97" t="s">
        <v>57</v>
      </c>
    </row>
    <row r="123" spans="1:12" ht="15.75" thickBot="1" x14ac:dyDescent="0.3">
      <c r="A123" s="24" t="s">
        <v>56</v>
      </c>
      <c r="B123" s="83">
        <v>37.090000000000003</v>
      </c>
      <c r="C123" s="158">
        <f t="shared" si="16"/>
        <v>99067.9</v>
      </c>
      <c r="D123" s="84">
        <v>3674428.4110000003</v>
      </c>
      <c r="E123" s="158">
        <f t="shared" si="17"/>
        <v>99542.9</v>
      </c>
      <c r="F123" s="84">
        <v>3692046.1610000003</v>
      </c>
      <c r="G123" s="150">
        <f t="shared" si="18"/>
        <v>100017.9</v>
      </c>
      <c r="H123" s="110">
        <v>3709663.9110000003</v>
      </c>
      <c r="I123" s="158">
        <f t="shared" si="19"/>
        <v>99542.9</v>
      </c>
      <c r="J123" s="110">
        <v>3692046.1610000003</v>
      </c>
      <c r="K123" s="85" t="s">
        <v>57</v>
      </c>
    </row>
    <row r="124" spans="1:12" ht="15.75" thickBot="1" x14ac:dyDescent="0.3"/>
    <row r="125" spans="1:12" ht="15.75" x14ac:dyDescent="0.25">
      <c r="C125" s="203" t="s">
        <v>76</v>
      </c>
      <c r="D125" s="204"/>
      <c r="E125" s="204"/>
      <c r="F125" s="204"/>
      <c r="G125" s="204"/>
      <c r="H125" s="205"/>
      <c r="I125" s="203" t="s">
        <v>77</v>
      </c>
      <c r="J125" s="204"/>
      <c r="K125" s="204"/>
      <c r="L125" s="212"/>
    </row>
    <row r="126" spans="1:12" ht="15.75" x14ac:dyDescent="0.25">
      <c r="C126" s="206" t="s">
        <v>79</v>
      </c>
      <c r="D126" s="207" t="s">
        <v>80</v>
      </c>
      <c r="E126" s="208" t="s">
        <v>81</v>
      </c>
      <c r="F126" s="207"/>
      <c r="G126" s="208" t="s">
        <v>95</v>
      </c>
      <c r="H126" s="209"/>
      <c r="I126" s="182" t="s">
        <v>82</v>
      </c>
      <c r="J126" s="210" t="s">
        <v>81</v>
      </c>
      <c r="K126" s="211"/>
      <c r="L126" s="185" t="s">
        <v>106</v>
      </c>
    </row>
    <row r="127" spans="1:12" ht="78.75" x14ac:dyDescent="0.25">
      <c r="C127" s="143" t="s">
        <v>84</v>
      </c>
      <c r="D127" s="144" t="s">
        <v>85</v>
      </c>
      <c r="E127" s="144" t="s">
        <v>84</v>
      </c>
      <c r="F127" s="144" t="s">
        <v>85</v>
      </c>
      <c r="G127" s="144" t="s">
        <v>86</v>
      </c>
      <c r="H127" s="145" t="s">
        <v>87</v>
      </c>
      <c r="I127" s="143" t="s">
        <v>83</v>
      </c>
      <c r="J127" s="144" t="s">
        <v>88</v>
      </c>
      <c r="K127" s="183" t="s">
        <v>83</v>
      </c>
      <c r="L127" s="145" t="s">
        <v>105</v>
      </c>
    </row>
    <row r="128" spans="1:12" ht="16.5" thickBot="1" x14ac:dyDescent="0.3">
      <c r="C128" s="146">
        <v>1</v>
      </c>
      <c r="D128" s="147">
        <v>2</v>
      </c>
      <c r="E128" s="147">
        <v>3</v>
      </c>
      <c r="F128" s="147">
        <v>4</v>
      </c>
      <c r="G128" s="147">
        <v>5</v>
      </c>
      <c r="H128" s="148">
        <v>6</v>
      </c>
      <c r="I128" s="146">
        <v>7</v>
      </c>
      <c r="J128" s="147">
        <v>8</v>
      </c>
      <c r="K128" s="184">
        <v>9</v>
      </c>
      <c r="L128" s="148">
        <v>10</v>
      </c>
    </row>
  </sheetData>
  <mergeCells count="6">
    <mergeCell ref="C125:H125"/>
    <mergeCell ref="C126:D126"/>
    <mergeCell ref="E126:F126"/>
    <mergeCell ref="J126:K126"/>
    <mergeCell ref="G126:H126"/>
    <mergeCell ref="I125:L125"/>
  </mergeCells>
  <phoneticPr fontId="26" type="noConversion"/>
  <pageMargins left="0.11811023622047245" right="0.11811023622047245" top="7.874015748031496E-2" bottom="0.15748031496062992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1"/>
  <sheetViews>
    <sheetView zoomScale="90" zoomScaleNormal="90" workbookViewId="0"/>
  </sheetViews>
  <sheetFormatPr defaultColWidth="8.85546875" defaultRowHeight="15" x14ac:dyDescent="0.25"/>
  <cols>
    <col min="1" max="1" width="36.140625" customWidth="1"/>
    <col min="2" max="2" width="9.85546875" style="1" customWidth="1"/>
    <col min="3" max="3" width="12.7109375" style="1" customWidth="1"/>
    <col min="4" max="4" width="11.42578125" style="1" customWidth="1"/>
    <col min="5" max="5" width="12.42578125" style="1" customWidth="1"/>
    <col min="6" max="6" width="12" style="1" customWidth="1"/>
    <col min="7" max="7" width="14.140625" style="1" customWidth="1"/>
    <col min="8" max="8" width="12.42578125" style="1" customWidth="1"/>
    <col min="9" max="9" width="13.140625" style="1" customWidth="1"/>
    <col min="10" max="10" width="12" style="1" customWidth="1"/>
    <col min="11" max="11" width="17.140625" style="1" customWidth="1"/>
    <col min="12" max="12" width="14.140625" customWidth="1"/>
    <col min="14" max="14" width="8.85546875" customWidth="1"/>
    <col min="16" max="16" width="8.85546875" customWidth="1"/>
  </cols>
  <sheetData>
    <row r="1" spans="1:13" s="2" customFormat="1" ht="19.5" thickBot="1" x14ac:dyDescent="0.35">
      <c r="A1" s="21" t="s">
        <v>128</v>
      </c>
      <c r="E1" s="3"/>
      <c r="F1" s="3"/>
      <c r="G1" s="3"/>
      <c r="H1" s="3"/>
      <c r="I1" s="3"/>
      <c r="J1" s="3"/>
      <c r="K1" s="3"/>
    </row>
    <row r="2" spans="1:13" ht="46.5" customHeight="1" thickBot="1" x14ac:dyDescent="0.3">
      <c r="A2" s="4" t="s">
        <v>0</v>
      </c>
      <c r="B2" s="5" t="s">
        <v>1</v>
      </c>
      <c r="C2" s="5" t="s">
        <v>8</v>
      </c>
      <c r="D2" s="5" t="s">
        <v>3</v>
      </c>
      <c r="E2" s="5" t="s">
        <v>7</v>
      </c>
      <c r="F2" s="5" t="s">
        <v>3</v>
      </c>
      <c r="G2" s="5" t="s">
        <v>6</v>
      </c>
      <c r="H2" s="5" t="s">
        <v>3</v>
      </c>
      <c r="I2" s="5" t="s">
        <v>5</v>
      </c>
      <c r="J2" s="5" t="s">
        <v>3</v>
      </c>
      <c r="K2" s="6" t="s">
        <v>4</v>
      </c>
    </row>
    <row r="3" spans="1:13" ht="15.75" thickBot="1" x14ac:dyDescent="0.3">
      <c r="A3" s="114" t="s">
        <v>27</v>
      </c>
      <c r="B3" s="115">
        <v>55.5</v>
      </c>
      <c r="C3" s="159">
        <f>D3/B3</f>
        <v>111045.00000000001</v>
      </c>
      <c r="D3" s="116">
        <v>6162997.5000000009</v>
      </c>
      <c r="E3" s="159">
        <f>F3/B3</f>
        <v>111595.00000000001</v>
      </c>
      <c r="F3" s="117">
        <v>6193522.5000000009</v>
      </c>
      <c r="G3" s="159">
        <f>H3/B3</f>
        <v>112145.00000000001</v>
      </c>
      <c r="H3" s="117">
        <v>6224047.5000000009</v>
      </c>
      <c r="I3" s="160">
        <f>J3/B3</f>
        <v>112695.00000000001</v>
      </c>
      <c r="J3" s="117">
        <v>6254572.5000000009</v>
      </c>
      <c r="K3" s="118" t="s">
        <v>46</v>
      </c>
    </row>
    <row r="4" spans="1:13" x14ac:dyDescent="0.25">
      <c r="A4" s="26" t="s">
        <v>58</v>
      </c>
      <c r="B4" s="75">
        <v>21.3</v>
      </c>
      <c r="C4" s="161"/>
      <c r="D4" s="138"/>
      <c r="E4" s="162">
        <f t="shared" ref="E4:E20" si="0">F4/B4</f>
        <v>155717.1</v>
      </c>
      <c r="F4" s="53">
        <v>3316774.2300000004</v>
      </c>
      <c r="G4" s="162">
        <f t="shared" ref="G4:G20" si="1">H4/B4</f>
        <v>153135.40000000002</v>
      </c>
      <c r="H4" s="53">
        <v>3261784.0200000005</v>
      </c>
      <c r="I4" s="53"/>
      <c r="J4" s="53"/>
      <c r="K4" s="113" t="s">
        <v>21</v>
      </c>
    </row>
    <row r="5" spans="1:13" x14ac:dyDescent="0.25">
      <c r="A5" s="26" t="s">
        <v>59</v>
      </c>
      <c r="B5" s="112">
        <v>37</v>
      </c>
      <c r="C5" s="163">
        <f t="shared" ref="C4:C20" si="2">D5/B5</f>
        <v>125895</v>
      </c>
      <c r="D5" s="55">
        <v>4658115</v>
      </c>
      <c r="E5" s="163">
        <f t="shared" si="0"/>
        <v>126445</v>
      </c>
      <c r="F5" s="55">
        <v>4678465</v>
      </c>
      <c r="G5" s="163">
        <f t="shared" si="1"/>
        <v>126995</v>
      </c>
      <c r="H5" s="54">
        <v>4698815</v>
      </c>
      <c r="I5" s="54"/>
      <c r="J5" s="54"/>
      <c r="K5" s="113" t="s">
        <v>21</v>
      </c>
    </row>
    <row r="6" spans="1:13" x14ac:dyDescent="0.25">
      <c r="A6" s="26" t="s">
        <v>40</v>
      </c>
      <c r="B6" s="112">
        <v>55</v>
      </c>
      <c r="C6" s="164">
        <f t="shared" si="2"/>
        <v>112044.90000000002</v>
      </c>
      <c r="D6" s="55">
        <v>6162469.5000000009</v>
      </c>
      <c r="E6" s="164">
        <f t="shared" si="0"/>
        <v>112594.90000000002</v>
      </c>
      <c r="F6" s="55">
        <v>6192719.5000000009</v>
      </c>
      <c r="G6" s="164">
        <f t="shared" si="1"/>
        <v>112145.00000000001</v>
      </c>
      <c r="H6" s="54">
        <v>6167975.0000000009</v>
      </c>
      <c r="I6" s="54"/>
      <c r="J6" s="54"/>
      <c r="K6" s="113" t="s">
        <v>21</v>
      </c>
    </row>
    <row r="7" spans="1:13" ht="15.75" thickBot="1" x14ac:dyDescent="0.3">
      <c r="A7" s="15" t="s">
        <v>41</v>
      </c>
      <c r="B7" s="60">
        <v>64.8</v>
      </c>
      <c r="C7" s="165">
        <f t="shared" si="2"/>
        <v>100784.20000000001</v>
      </c>
      <c r="D7" s="119">
        <v>6530816.1600000001</v>
      </c>
      <c r="E7" s="165">
        <f t="shared" si="0"/>
        <v>101334.20000000001</v>
      </c>
      <c r="F7" s="120">
        <v>6566456.1600000001</v>
      </c>
      <c r="G7" s="165">
        <f t="shared" si="1"/>
        <v>101035.00000000001</v>
      </c>
      <c r="H7" s="58">
        <v>6547068.0000000009</v>
      </c>
      <c r="I7" s="74"/>
      <c r="J7" s="58"/>
      <c r="K7" s="59" t="s">
        <v>21</v>
      </c>
    </row>
    <row r="8" spans="1:13" x14ac:dyDescent="0.25">
      <c r="A8" s="73" t="s">
        <v>50</v>
      </c>
      <c r="B8" s="75">
        <v>32.799999999999997</v>
      </c>
      <c r="C8" s="166">
        <f t="shared" si="2"/>
        <v>128095.00000000001</v>
      </c>
      <c r="D8" s="53">
        <v>4201516</v>
      </c>
      <c r="E8" s="167">
        <f t="shared" si="0"/>
        <v>128645.00000000001</v>
      </c>
      <c r="F8" s="53">
        <v>4219556</v>
      </c>
      <c r="G8" s="167">
        <f t="shared" si="1"/>
        <v>129195.00000000001</v>
      </c>
      <c r="H8" s="55">
        <v>4237596</v>
      </c>
      <c r="I8" s="53"/>
      <c r="J8" s="53"/>
      <c r="K8" s="76" t="s">
        <v>46</v>
      </c>
    </row>
    <row r="9" spans="1:13" x14ac:dyDescent="0.25">
      <c r="A9" s="26" t="s">
        <v>51</v>
      </c>
      <c r="B9" s="57">
        <v>34</v>
      </c>
      <c r="C9" s="167">
        <f t="shared" si="2"/>
        <v>128095</v>
      </c>
      <c r="D9" s="55">
        <v>4355230</v>
      </c>
      <c r="E9" s="167">
        <f t="shared" si="0"/>
        <v>128645</v>
      </c>
      <c r="F9" s="55">
        <v>4373930</v>
      </c>
      <c r="G9" s="167">
        <f t="shared" si="1"/>
        <v>129195</v>
      </c>
      <c r="H9" s="55">
        <v>4392630</v>
      </c>
      <c r="I9" s="55"/>
      <c r="J9" s="55"/>
      <c r="K9" s="56" t="s">
        <v>46</v>
      </c>
    </row>
    <row r="10" spans="1:13" x14ac:dyDescent="0.25">
      <c r="A10" s="26" t="s">
        <v>51</v>
      </c>
      <c r="B10" s="57">
        <v>37</v>
      </c>
      <c r="C10" s="167">
        <f t="shared" si="2"/>
        <v>125895</v>
      </c>
      <c r="D10" s="55">
        <v>4658115</v>
      </c>
      <c r="E10" s="167">
        <f t="shared" si="0"/>
        <v>126445</v>
      </c>
      <c r="F10" s="55">
        <v>4678465</v>
      </c>
      <c r="G10" s="167">
        <f t="shared" si="1"/>
        <v>126995</v>
      </c>
      <c r="H10" s="55">
        <v>4698815</v>
      </c>
      <c r="I10" s="55"/>
      <c r="J10" s="55"/>
      <c r="K10" s="56" t="s">
        <v>46</v>
      </c>
    </row>
    <row r="11" spans="1:13" x14ac:dyDescent="0.25">
      <c r="A11" s="26" t="s">
        <v>52</v>
      </c>
      <c r="B11" s="57">
        <v>51.1</v>
      </c>
      <c r="C11" s="167">
        <f t="shared" si="2"/>
        <v>114345.00000000001</v>
      </c>
      <c r="D11" s="55">
        <v>5843029.5000000009</v>
      </c>
      <c r="E11" s="167">
        <f t="shared" si="0"/>
        <v>114895.00000000001</v>
      </c>
      <c r="F11" s="55">
        <v>5871134.5000000009</v>
      </c>
      <c r="G11" s="167">
        <f t="shared" si="1"/>
        <v>115445.00000000001</v>
      </c>
      <c r="H11" s="55">
        <v>5899239.5000000009</v>
      </c>
      <c r="I11" s="55"/>
      <c r="J11" s="55"/>
      <c r="K11" s="56" t="s">
        <v>46</v>
      </c>
    </row>
    <row r="12" spans="1:13" x14ac:dyDescent="0.25">
      <c r="A12" s="26" t="s">
        <v>51</v>
      </c>
      <c r="B12" s="57">
        <v>55</v>
      </c>
      <c r="C12" s="167">
        <f t="shared" si="2"/>
        <v>111045.00000000001</v>
      </c>
      <c r="D12" s="55">
        <v>6107475.0000000009</v>
      </c>
      <c r="E12" s="167">
        <f t="shared" si="0"/>
        <v>111595.00000000001</v>
      </c>
      <c r="F12" s="55">
        <v>6137725.0000000009</v>
      </c>
      <c r="G12" s="167">
        <f t="shared" si="1"/>
        <v>112145.00000000001</v>
      </c>
      <c r="H12" s="55">
        <v>6167975.0000000009</v>
      </c>
      <c r="I12" s="55"/>
      <c r="J12" s="55"/>
      <c r="K12" s="56" t="s">
        <v>46</v>
      </c>
    </row>
    <row r="13" spans="1:13" ht="15.75" thickBot="1" x14ac:dyDescent="0.3">
      <c r="A13" s="77" t="s">
        <v>52</v>
      </c>
      <c r="B13" s="68">
        <v>56.5</v>
      </c>
      <c r="C13" s="168">
        <f t="shared" si="2"/>
        <v>111045.00000000001</v>
      </c>
      <c r="D13" s="119">
        <v>6274042.5000000009</v>
      </c>
      <c r="E13" s="165">
        <f t="shared" si="0"/>
        <v>111595.00000000001</v>
      </c>
      <c r="F13" s="120">
        <v>6305117.5000000009</v>
      </c>
      <c r="G13" s="165">
        <f t="shared" si="1"/>
        <v>112145.00000000001</v>
      </c>
      <c r="H13" s="58">
        <v>6336192.5000000009</v>
      </c>
      <c r="I13" s="169"/>
      <c r="J13" s="78"/>
      <c r="K13" s="69" t="s">
        <v>46</v>
      </c>
    </row>
    <row r="14" spans="1:13" x14ac:dyDescent="0.25">
      <c r="A14" s="73" t="s">
        <v>69</v>
      </c>
      <c r="B14" s="75">
        <v>21.3</v>
      </c>
      <c r="C14" s="53"/>
      <c r="D14" s="53"/>
      <c r="E14" s="166">
        <f t="shared" si="0"/>
        <v>152585.40000000002</v>
      </c>
      <c r="F14" s="53">
        <v>3250069.0200000005</v>
      </c>
      <c r="G14" s="166">
        <f t="shared" si="1"/>
        <v>153135.40000000002</v>
      </c>
      <c r="H14" s="53">
        <v>3261784.0200000005</v>
      </c>
      <c r="I14" s="53"/>
      <c r="J14" s="53"/>
      <c r="K14" s="76" t="s">
        <v>21</v>
      </c>
      <c r="M14" s="16"/>
    </row>
    <row r="15" spans="1:13" x14ac:dyDescent="0.25">
      <c r="A15" s="26" t="s">
        <v>70</v>
      </c>
      <c r="B15" s="57">
        <v>24.3</v>
      </c>
      <c r="C15" s="55"/>
      <c r="D15" s="55"/>
      <c r="E15" s="167">
        <f t="shared" si="0"/>
        <v>149477.98800000001</v>
      </c>
      <c r="F15" s="55">
        <v>3632315.1084000007</v>
      </c>
      <c r="G15" s="167">
        <f t="shared" si="1"/>
        <v>150027.98800000001</v>
      </c>
      <c r="H15" s="55">
        <v>3645680.1084000007</v>
      </c>
      <c r="I15" s="55"/>
      <c r="J15" s="55"/>
      <c r="K15" s="56" t="s">
        <v>21</v>
      </c>
      <c r="M15" s="16"/>
    </row>
    <row r="16" spans="1:13" x14ac:dyDescent="0.25">
      <c r="A16" s="26" t="s">
        <v>74</v>
      </c>
      <c r="B16" s="57">
        <v>37</v>
      </c>
      <c r="C16" s="55"/>
      <c r="D16" s="55"/>
      <c r="E16" s="167">
        <f t="shared" si="0"/>
        <v>126445</v>
      </c>
      <c r="F16" s="55">
        <v>4678465</v>
      </c>
      <c r="G16" s="167">
        <f t="shared" si="1"/>
        <v>126995</v>
      </c>
      <c r="H16" s="55">
        <v>4698815</v>
      </c>
      <c r="I16" s="55"/>
      <c r="J16" s="55"/>
      <c r="K16" s="56" t="s">
        <v>21</v>
      </c>
      <c r="L16" s="141"/>
      <c r="M16" s="16"/>
    </row>
    <row r="17" spans="1:13" x14ac:dyDescent="0.25">
      <c r="A17" s="26" t="s">
        <v>70</v>
      </c>
      <c r="B17" s="57">
        <v>37.700000000000003</v>
      </c>
      <c r="C17" s="55"/>
      <c r="D17" s="55"/>
      <c r="E17" s="167">
        <f t="shared" si="0"/>
        <v>126444.99999999999</v>
      </c>
      <c r="F17" s="55">
        <v>4766976.5</v>
      </c>
      <c r="G17" s="167">
        <f t="shared" si="1"/>
        <v>126994.99999999999</v>
      </c>
      <c r="H17" s="55">
        <v>4787711.5</v>
      </c>
      <c r="I17" s="55"/>
      <c r="J17" s="55"/>
      <c r="K17" s="56" t="s">
        <v>21</v>
      </c>
      <c r="L17" s="141"/>
      <c r="M17" s="16"/>
    </row>
    <row r="18" spans="1:13" ht="15.75" thickBot="1" x14ac:dyDescent="0.3">
      <c r="A18" s="176" t="s">
        <v>74</v>
      </c>
      <c r="B18" s="177">
        <v>55</v>
      </c>
      <c r="C18" s="175"/>
      <c r="D18" s="175"/>
      <c r="E18" s="174">
        <f t="shared" si="0"/>
        <v>111595.00000000001</v>
      </c>
      <c r="F18" s="175">
        <v>6137725.0000000009</v>
      </c>
      <c r="G18" s="174">
        <f t="shared" si="1"/>
        <v>112145.00000000001</v>
      </c>
      <c r="H18" s="175">
        <v>6167975.0000000009</v>
      </c>
      <c r="I18" s="175"/>
      <c r="J18" s="175"/>
      <c r="K18" s="178" t="s">
        <v>21</v>
      </c>
      <c r="L18" s="141"/>
      <c r="M18" s="16"/>
    </row>
    <row r="19" spans="1:13" ht="15.75" thickBot="1" x14ac:dyDescent="0.3">
      <c r="A19" s="114" t="s">
        <v>107</v>
      </c>
      <c r="B19" s="115">
        <v>64.5</v>
      </c>
      <c r="C19" s="160">
        <f t="shared" si="2"/>
        <v>100784.20000000001</v>
      </c>
      <c r="D19" s="117">
        <v>6500580.9000000004</v>
      </c>
      <c r="E19" s="160">
        <f t="shared" si="0"/>
        <v>101334.20000000001</v>
      </c>
      <c r="F19" s="117">
        <v>6536055.9000000004</v>
      </c>
      <c r="G19" s="179"/>
      <c r="H19" s="179"/>
      <c r="I19" s="179"/>
      <c r="J19" s="179"/>
      <c r="K19" s="118" t="s">
        <v>21</v>
      </c>
    </row>
    <row r="20" spans="1:13" ht="15.75" thickBot="1" x14ac:dyDescent="0.3">
      <c r="A20" s="114" t="s">
        <v>108</v>
      </c>
      <c r="B20" s="115">
        <v>64.5</v>
      </c>
      <c r="C20" s="160">
        <f t="shared" si="2"/>
        <v>102984.20000000001</v>
      </c>
      <c r="D20" s="117">
        <v>6642480.9000000004</v>
      </c>
      <c r="E20" s="160">
        <f t="shared" si="0"/>
        <v>103534.20000000001</v>
      </c>
      <c r="F20" s="117">
        <v>6677955.9000000004</v>
      </c>
      <c r="G20" s="186">
        <f t="shared" si="1"/>
        <v>104084.20000000001</v>
      </c>
      <c r="H20" s="187">
        <v>6713430.9000000004</v>
      </c>
      <c r="I20" s="179"/>
      <c r="J20" s="179"/>
      <c r="K20" s="118" t="s">
        <v>21</v>
      </c>
    </row>
    <row r="22" spans="1:13" ht="19.5" thickBot="1" x14ac:dyDescent="0.35">
      <c r="A22" s="21" t="s">
        <v>129</v>
      </c>
      <c r="B22" s="2"/>
      <c r="C22" s="2"/>
      <c r="D22" s="2"/>
      <c r="E22" s="3"/>
      <c r="F22" s="3"/>
      <c r="G22" s="3"/>
      <c r="H22" s="3"/>
      <c r="I22" s="3"/>
      <c r="J22" s="3"/>
      <c r="K22" s="3"/>
    </row>
    <row r="23" spans="1:13" ht="45.75" thickBot="1" x14ac:dyDescent="0.3">
      <c r="A23" s="4" t="s">
        <v>0</v>
      </c>
      <c r="B23" s="5" t="s">
        <v>1</v>
      </c>
      <c r="C23" s="5" t="s">
        <v>8</v>
      </c>
      <c r="D23" s="5" t="s">
        <v>3</v>
      </c>
      <c r="E23" s="5" t="s">
        <v>7</v>
      </c>
      <c r="F23" s="5" t="s">
        <v>3</v>
      </c>
      <c r="G23" s="5" t="s">
        <v>6</v>
      </c>
      <c r="H23" s="5" t="s">
        <v>3</v>
      </c>
      <c r="I23" s="5" t="s">
        <v>5</v>
      </c>
      <c r="J23" s="5" t="s">
        <v>3</v>
      </c>
      <c r="K23" s="6" t="s">
        <v>4</v>
      </c>
    </row>
    <row r="24" spans="1:13" ht="15.75" thickBot="1" x14ac:dyDescent="0.3">
      <c r="A24" s="114" t="s">
        <v>27</v>
      </c>
      <c r="B24" s="115">
        <v>55.5</v>
      </c>
      <c r="C24" s="159">
        <f>D24/B24</f>
        <v>109026</v>
      </c>
      <c r="D24" s="116">
        <v>6050943</v>
      </c>
      <c r="E24" s="159">
        <f>F24/B24</f>
        <v>109566</v>
      </c>
      <c r="F24" s="117">
        <v>6080913</v>
      </c>
      <c r="G24" s="159">
        <f>H24/B24</f>
        <v>110106</v>
      </c>
      <c r="H24" s="117">
        <v>6110883</v>
      </c>
      <c r="I24" s="160">
        <f>J24/B24</f>
        <v>110646</v>
      </c>
      <c r="J24" s="117">
        <v>6140853</v>
      </c>
      <c r="K24" s="118" t="s">
        <v>46</v>
      </c>
    </row>
    <row r="25" spans="1:13" x14ac:dyDescent="0.25">
      <c r="A25" s="26" t="s">
        <v>58</v>
      </c>
      <c r="B25" s="75">
        <v>21.3</v>
      </c>
      <c r="C25" s="161"/>
      <c r="D25" s="138"/>
      <c r="E25" s="162">
        <f t="shared" ref="E25:E41" si="3">F25/B25</f>
        <v>152885.88</v>
      </c>
      <c r="F25" s="53">
        <v>3256469.2440000004</v>
      </c>
      <c r="G25" s="162">
        <f t="shared" ref="G25:G41" si="4">H25/B25</f>
        <v>150351.12000000002</v>
      </c>
      <c r="H25" s="53">
        <v>3202478.8560000006</v>
      </c>
      <c r="I25" s="53"/>
      <c r="J25" s="53"/>
      <c r="K25" s="113" t="s">
        <v>21</v>
      </c>
    </row>
    <row r="26" spans="1:13" x14ac:dyDescent="0.25">
      <c r="A26" s="26" t="s">
        <v>59</v>
      </c>
      <c r="B26" s="112">
        <v>37</v>
      </c>
      <c r="C26" s="163">
        <f t="shared" ref="C25:C41" si="5">D26/B26</f>
        <v>123606</v>
      </c>
      <c r="D26" s="55">
        <v>4573422</v>
      </c>
      <c r="E26" s="163">
        <f t="shared" si="3"/>
        <v>124146</v>
      </c>
      <c r="F26" s="55">
        <v>4593402</v>
      </c>
      <c r="G26" s="163">
        <f t="shared" si="4"/>
        <v>124686</v>
      </c>
      <c r="H26" s="54">
        <v>4613382</v>
      </c>
      <c r="I26" s="54"/>
      <c r="J26" s="54"/>
      <c r="K26" s="113" t="s">
        <v>21</v>
      </c>
    </row>
    <row r="27" spans="1:13" x14ac:dyDescent="0.25">
      <c r="A27" s="26" t="s">
        <v>40</v>
      </c>
      <c r="B27" s="112">
        <v>55</v>
      </c>
      <c r="C27" s="164">
        <f t="shared" si="5"/>
        <v>110007.72000000002</v>
      </c>
      <c r="D27" s="55">
        <v>6050424.6000000006</v>
      </c>
      <c r="E27" s="164">
        <f t="shared" si="3"/>
        <v>110547.72000000002</v>
      </c>
      <c r="F27" s="55">
        <v>6080124.6000000006</v>
      </c>
      <c r="G27" s="164">
        <f t="shared" si="4"/>
        <v>110106</v>
      </c>
      <c r="H27" s="54">
        <v>6055830</v>
      </c>
      <c r="I27" s="54"/>
      <c r="J27" s="54"/>
      <c r="K27" s="113" t="s">
        <v>21</v>
      </c>
    </row>
    <row r="28" spans="1:13" ht="15.75" thickBot="1" x14ac:dyDescent="0.3">
      <c r="A28" s="15" t="s">
        <v>41</v>
      </c>
      <c r="B28" s="60">
        <v>64.8</v>
      </c>
      <c r="C28" s="165">
        <f t="shared" si="5"/>
        <v>98951.760000000009</v>
      </c>
      <c r="D28" s="119">
        <v>6412074.0480000004</v>
      </c>
      <c r="E28" s="165">
        <f t="shared" si="3"/>
        <v>99491.760000000009</v>
      </c>
      <c r="F28" s="120">
        <v>6447066.0480000004</v>
      </c>
      <c r="G28" s="165">
        <f t="shared" si="4"/>
        <v>99198.000000000015</v>
      </c>
      <c r="H28" s="58">
        <v>6428030.4000000004</v>
      </c>
      <c r="I28" s="74"/>
      <c r="J28" s="58"/>
      <c r="K28" s="59" t="s">
        <v>21</v>
      </c>
    </row>
    <row r="29" spans="1:13" x14ac:dyDescent="0.25">
      <c r="A29" s="73" t="s">
        <v>50</v>
      </c>
      <c r="B29" s="75">
        <v>32.799999999999997</v>
      </c>
      <c r="C29" s="166">
        <f t="shared" si="5"/>
        <v>125766</v>
      </c>
      <c r="D29" s="53">
        <v>4125124.8</v>
      </c>
      <c r="E29" s="167">
        <f t="shared" si="3"/>
        <v>126306</v>
      </c>
      <c r="F29" s="53">
        <v>4142836.8</v>
      </c>
      <c r="G29" s="167">
        <f t="shared" si="4"/>
        <v>126846</v>
      </c>
      <c r="H29" s="55">
        <v>4160548.8</v>
      </c>
      <c r="I29" s="53"/>
      <c r="J29" s="53"/>
      <c r="K29" s="76" t="s">
        <v>46</v>
      </c>
    </row>
    <row r="30" spans="1:13" x14ac:dyDescent="0.25">
      <c r="A30" s="26" t="s">
        <v>51</v>
      </c>
      <c r="B30" s="57">
        <v>34</v>
      </c>
      <c r="C30" s="167">
        <f t="shared" si="5"/>
        <v>125766</v>
      </c>
      <c r="D30" s="55">
        <v>4276044</v>
      </c>
      <c r="E30" s="167">
        <f t="shared" si="3"/>
        <v>126306</v>
      </c>
      <c r="F30" s="55">
        <v>4294404</v>
      </c>
      <c r="G30" s="167">
        <f t="shared" si="4"/>
        <v>126846</v>
      </c>
      <c r="H30" s="55">
        <v>4312764</v>
      </c>
      <c r="I30" s="55"/>
      <c r="J30" s="55"/>
      <c r="K30" s="56" t="s">
        <v>46</v>
      </c>
    </row>
    <row r="31" spans="1:13" x14ac:dyDescent="0.25">
      <c r="A31" s="26" t="s">
        <v>51</v>
      </c>
      <c r="B31" s="57">
        <v>37</v>
      </c>
      <c r="C31" s="167">
        <f t="shared" si="5"/>
        <v>123606</v>
      </c>
      <c r="D31" s="55">
        <v>4573422</v>
      </c>
      <c r="E31" s="167">
        <f t="shared" si="3"/>
        <v>124146</v>
      </c>
      <c r="F31" s="55">
        <v>4593402</v>
      </c>
      <c r="G31" s="167">
        <f t="shared" si="4"/>
        <v>124686</v>
      </c>
      <c r="H31" s="55">
        <v>4613382</v>
      </c>
      <c r="I31" s="55"/>
      <c r="J31" s="55"/>
      <c r="K31" s="56" t="s">
        <v>46</v>
      </c>
    </row>
    <row r="32" spans="1:13" x14ac:dyDescent="0.25">
      <c r="A32" s="26" t="s">
        <v>52</v>
      </c>
      <c r="B32" s="57">
        <v>51.1</v>
      </c>
      <c r="C32" s="167">
        <f t="shared" si="5"/>
        <v>112266.00000000001</v>
      </c>
      <c r="D32" s="55">
        <v>5736792.6000000006</v>
      </c>
      <c r="E32" s="167">
        <f t="shared" si="3"/>
        <v>112806.00000000001</v>
      </c>
      <c r="F32" s="55">
        <v>5764386.6000000006</v>
      </c>
      <c r="G32" s="167">
        <f t="shared" si="4"/>
        <v>113346.00000000001</v>
      </c>
      <c r="H32" s="55">
        <v>5791980.6000000006</v>
      </c>
      <c r="I32" s="55"/>
      <c r="J32" s="55"/>
      <c r="K32" s="56" t="s">
        <v>46</v>
      </c>
    </row>
    <row r="33" spans="1:11" x14ac:dyDescent="0.25">
      <c r="A33" s="26" t="s">
        <v>51</v>
      </c>
      <c r="B33" s="57">
        <v>55</v>
      </c>
      <c r="C33" s="167">
        <f t="shared" si="5"/>
        <v>109026</v>
      </c>
      <c r="D33" s="55">
        <v>5996430</v>
      </c>
      <c r="E33" s="167">
        <f t="shared" si="3"/>
        <v>109566</v>
      </c>
      <c r="F33" s="55">
        <v>6026130</v>
      </c>
      <c r="G33" s="167">
        <f t="shared" si="4"/>
        <v>110106</v>
      </c>
      <c r="H33" s="55">
        <v>6055830</v>
      </c>
      <c r="I33" s="55"/>
      <c r="J33" s="55"/>
      <c r="K33" s="56" t="s">
        <v>46</v>
      </c>
    </row>
    <row r="34" spans="1:11" ht="15.75" thickBot="1" x14ac:dyDescent="0.3">
      <c r="A34" s="77" t="s">
        <v>52</v>
      </c>
      <c r="B34" s="68">
        <v>56.5</v>
      </c>
      <c r="C34" s="168">
        <f t="shared" si="5"/>
        <v>109026</v>
      </c>
      <c r="D34" s="119">
        <v>6159969</v>
      </c>
      <c r="E34" s="165">
        <f t="shared" si="3"/>
        <v>109566</v>
      </c>
      <c r="F34" s="120">
        <v>6190479</v>
      </c>
      <c r="G34" s="165">
        <f t="shared" si="4"/>
        <v>110106</v>
      </c>
      <c r="H34" s="58">
        <v>6220989</v>
      </c>
      <c r="I34" s="169"/>
      <c r="J34" s="78"/>
      <c r="K34" s="69" t="s">
        <v>46</v>
      </c>
    </row>
    <row r="35" spans="1:11" x14ac:dyDescent="0.25">
      <c r="A35" s="73" t="s">
        <v>69</v>
      </c>
      <c r="B35" s="75">
        <v>21.3</v>
      </c>
      <c r="C35" s="53"/>
      <c r="D35" s="53"/>
      <c r="E35" s="166">
        <f t="shared" si="3"/>
        <v>149811.12000000002</v>
      </c>
      <c r="F35" s="53">
        <v>3190976.8560000006</v>
      </c>
      <c r="G35" s="166">
        <f t="shared" si="4"/>
        <v>150351.12000000002</v>
      </c>
      <c r="H35" s="53">
        <v>3202478.8560000006</v>
      </c>
      <c r="I35" s="53"/>
      <c r="J35" s="53"/>
      <c r="K35" s="76" t="s">
        <v>21</v>
      </c>
    </row>
    <row r="36" spans="1:11" x14ac:dyDescent="0.25">
      <c r="A36" s="26" t="s">
        <v>70</v>
      </c>
      <c r="B36" s="57">
        <v>24.3</v>
      </c>
      <c r="C36" s="55"/>
      <c r="D36" s="55"/>
      <c r="E36" s="167">
        <f t="shared" si="3"/>
        <v>146760.20640000002</v>
      </c>
      <c r="F36" s="55">
        <v>3566273.0155200004</v>
      </c>
      <c r="G36" s="167">
        <f t="shared" si="4"/>
        <v>147300.20640000002</v>
      </c>
      <c r="H36" s="55">
        <v>3579395.0155200004</v>
      </c>
      <c r="I36" s="55"/>
      <c r="J36" s="55"/>
      <c r="K36" s="56" t="s">
        <v>21</v>
      </c>
    </row>
    <row r="37" spans="1:11" x14ac:dyDescent="0.25">
      <c r="A37" s="26" t="s">
        <v>74</v>
      </c>
      <c r="B37" s="57">
        <v>37</v>
      </c>
      <c r="C37" s="55"/>
      <c r="D37" s="55"/>
      <c r="E37" s="167">
        <f t="shared" si="3"/>
        <v>124146</v>
      </c>
      <c r="F37" s="55">
        <v>4593402</v>
      </c>
      <c r="G37" s="167">
        <f t="shared" si="4"/>
        <v>124686</v>
      </c>
      <c r="H37" s="55">
        <v>4613382</v>
      </c>
      <c r="I37" s="55"/>
      <c r="J37" s="55"/>
      <c r="K37" s="56" t="s">
        <v>21</v>
      </c>
    </row>
    <row r="38" spans="1:11" x14ac:dyDescent="0.25">
      <c r="A38" s="26" t="s">
        <v>70</v>
      </c>
      <c r="B38" s="57">
        <v>37.700000000000003</v>
      </c>
      <c r="C38" s="55"/>
      <c r="D38" s="55"/>
      <c r="E38" s="167">
        <f t="shared" si="3"/>
        <v>124146</v>
      </c>
      <c r="F38" s="55">
        <v>4680304.2</v>
      </c>
      <c r="G38" s="167">
        <f t="shared" si="4"/>
        <v>124686</v>
      </c>
      <c r="H38" s="55">
        <v>4700662.2</v>
      </c>
      <c r="I38" s="55"/>
      <c r="J38" s="55"/>
      <c r="K38" s="56" t="s">
        <v>21</v>
      </c>
    </row>
    <row r="39" spans="1:11" ht="15.75" thickBot="1" x14ac:dyDescent="0.3">
      <c r="A39" s="176" t="s">
        <v>74</v>
      </c>
      <c r="B39" s="177">
        <v>55</v>
      </c>
      <c r="C39" s="175"/>
      <c r="D39" s="175"/>
      <c r="E39" s="174">
        <f t="shared" si="3"/>
        <v>109566</v>
      </c>
      <c r="F39" s="175">
        <v>6026130</v>
      </c>
      <c r="G39" s="174">
        <f t="shared" si="4"/>
        <v>110106</v>
      </c>
      <c r="H39" s="175">
        <v>6055830</v>
      </c>
      <c r="I39" s="175"/>
      <c r="J39" s="175"/>
      <c r="K39" s="178" t="s">
        <v>21</v>
      </c>
    </row>
    <row r="40" spans="1:11" ht="15.75" thickBot="1" x14ac:dyDescent="0.3">
      <c r="A40" s="114" t="s">
        <v>107</v>
      </c>
      <c r="B40" s="115">
        <v>64.5</v>
      </c>
      <c r="C40" s="160">
        <f t="shared" si="5"/>
        <v>98951.760000000009</v>
      </c>
      <c r="D40" s="117">
        <v>6382388.5200000005</v>
      </c>
      <c r="E40" s="160">
        <f t="shared" si="3"/>
        <v>99491.760000000009</v>
      </c>
      <c r="F40" s="117">
        <v>6417218.5200000005</v>
      </c>
      <c r="G40" s="179"/>
      <c r="H40" s="179"/>
      <c r="I40" s="179"/>
      <c r="J40" s="179"/>
      <c r="K40" s="118" t="s">
        <v>21</v>
      </c>
    </row>
    <row r="41" spans="1:11" ht="15.75" thickBot="1" x14ac:dyDescent="0.3">
      <c r="A41" s="114" t="s">
        <v>108</v>
      </c>
      <c r="B41" s="115">
        <v>64.5</v>
      </c>
      <c r="C41" s="160">
        <f t="shared" si="5"/>
        <v>101111.76000000001</v>
      </c>
      <c r="D41" s="117">
        <v>6521708.5200000005</v>
      </c>
      <c r="E41" s="160">
        <f t="shared" si="3"/>
        <v>101651.76000000001</v>
      </c>
      <c r="F41" s="117">
        <v>6556538.5200000005</v>
      </c>
      <c r="G41" s="186">
        <f t="shared" si="4"/>
        <v>102191.76000000001</v>
      </c>
      <c r="H41" s="187">
        <v>6591368.5200000005</v>
      </c>
      <c r="I41" s="179"/>
      <c r="J41" s="179"/>
      <c r="K41" s="118" t="s">
        <v>21</v>
      </c>
    </row>
  </sheetData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87"/>
  <sheetViews>
    <sheetView topLeftCell="A49" zoomScale="90" zoomScaleNormal="90" workbookViewId="0">
      <selection activeCell="A64" sqref="A64"/>
    </sheetView>
  </sheetViews>
  <sheetFormatPr defaultColWidth="8.85546875" defaultRowHeight="15" x14ac:dyDescent="0.25"/>
  <cols>
    <col min="1" max="1" width="36.140625" customWidth="1"/>
    <col min="2" max="2" width="9.85546875" style="1" customWidth="1"/>
    <col min="3" max="3" width="12.7109375" style="1" customWidth="1"/>
    <col min="4" max="4" width="11.42578125" style="1" customWidth="1"/>
    <col min="5" max="5" width="12.42578125" style="1" customWidth="1"/>
    <col min="6" max="6" width="12" style="1" customWidth="1"/>
    <col min="7" max="7" width="14.140625" style="1" customWidth="1"/>
    <col min="8" max="8" width="12.42578125" style="1" customWidth="1"/>
    <col min="9" max="9" width="13.140625" style="1" customWidth="1"/>
    <col min="10" max="10" width="12" style="1" customWidth="1"/>
    <col min="11" max="11" width="17.140625" style="1" customWidth="1"/>
    <col min="12" max="12" width="14.140625" customWidth="1"/>
    <col min="14" max="14" width="8.85546875" customWidth="1"/>
    <col min="16" max="16" width="8.85546875" customWidth="1"/>
  </cols>
  <sheetData>
    <row r="1" spans="1:13" s="2" customFormat="1" ht="19.5" thickBot="1" x14ac:dyDescent="0.35">
      <c r="A1" s="21" t="s">
        <v>115</v>
      </c>
      <c r="E1" s="3"/>
      <c r="F1" s="3"/>
      <c r="G1" s="3"/>
      <c r="H1" s="3"/>
      <c r="I1" s="3"/>
      <c r="J1" s="3"/>
      <c r="K1" s="3"/>
    </row>
    <row r="2" spans="1:13" ht="46.5" customHeight="1" thickBot="1" x14ac:dyDescent="0.3">
      <c r="A2" s="4" t="s">
        <v>0</v>
      </c>
      <c r="B2" s="5" t="s">
        <v>1</v>
      </c>
      <c r="C2" s="5" t="s">
        <v>8</v>
      </c>
      <c r="D2" s="5" t="s">
        <v>3</v>
      </c>
      <c r="E2" s="5" t="s">
        <v>7</v>
      </c>
      <c r="F2" s="5" t="s">
        <v>3</v>
      </c>
      <c r="G2" s="5" t="s">
        <v>6</v>
      </c>
      <c r="H2" s="5" t="s">
        <v>3</v>
      </c>
      <c r="I2" s="5" t="s">
        <v>5</v>
      </c>
      <c r="J2" s="5" t="s">
        <v>3</v>
      </c>
      <c r="K2" s="6" t="s">
        <v>4</v>
      </c>
    </row>
    <row r="3" spans="1:13" ht="15.75" thickBot="1" x14ac:dyDescent="0.3">
      <c r="A3" s="114" t="s">
        <v>27</v>
      </c>
      <c r="B3" s="115">
        <v>55.5</v>
      </c>
      <c r="C3" s="159">
        <v>100950</v>
      </c>
      <c r="D3" s="116">
        <f>C3*B3</f>
        <v>5602725</v>
      </c>
      <c r="E3" s="159">
        <v>101450</v>
      </c>
      <c r="F3" s="117">
        <f>E3*B3</f>
        <v>5630475</v>
      </c>
      <c r="G3" s="159">
        <v>101950</v>
      </c>
      <c r="H3" s="117">
        <f t="shared" ref="H3" si="0">G3*B3</f>
        <v>5658225</v>
      </c>
      <c r="I3" s="160">
        <v>102450</v>
      </c>
      <c r="J3" s="117">
        <f t="shared" ref="J3" si="1">I3*B3</f>
        <v>5685975</v>
      </c>
      <c r="K3" s="118" t="s">
        <v>46</v>
      </c>
    </row>
    <row r="4" spans="1:13" x14ac:dyDescent="0.25">
      <c r="A4" s="26" t="s">
        <v>58</v>
      </c>
      <c r="B4" s="75">
        <v>21.3</v>
      </c>
      <c r="C4" s="161"/>
      <c r="D4" s="138"/>
      <c r="E4" s="162">
        <v>141561</v>
      </c>
      <c r="F4" s="53">
        <f t="shared" ref="F4:F18" si="2">E4*B4</f>
        <v>3015249.3000000003</v>
      </c>
      <c r="G4" s="162">
        <v>139214</v>
      </c>
      <c r="H4" s="53">
        <f>G4*B4</f>
        <v>2965258.2</v>
      </c>
      <c r="I4" s="53"/>
      <c r="J4" s="53"/>
      <c r="K4" s="113" t="s">
        <v>21</v>
      </c>
    </row>
    <row r="5" spans="1:13" x14ac:dyDescent="0.25">
      <c r="A5" s="26" t="s">
        <v>59</v>
      </c>
      <c r="B5" s="112">
        <v>37</v>
      </c>
      <c r="C5" s="163">
        <v>114450</v>
      </c>
      <c r="D5" s="55">
        <f t="shared" ref="D5:D13" si="3">C5*B5</f>
        <v>4234650</v>
      </c>
      <c r="E5" s="163">
        <v>114950</v>
      </c>
      <c r="F5" s="55">
        <f t="shared" si="2"/>
        <v>4253150</v>
      </c>
      <c r="G5" s="163">
        <v>115450</v>
      </c>
      <c r="H5" s="54">
        <f>G5*B5</f>
        <v>4271650</v>
      </c>
      <c r="I5" s="54"/>
      <c r="J5" s="54"/>
      <c r="K5" s="113" t="s">
        <v>21</v>
      </c>
    </row>
    <row r="6" spans="1:13" x14ac:dyDescent="0.25">
      <c r="A6" s="26" t="s">
        <v>40</v>
      </c>
      <c r="B6" s="112">
        <v>55</v>
      </c>
      <c r="C6" s="164">
        <v>101859</v>
      </c>
      <c r="D6" s="55">
        <f t="shared" si="3"/>
        <v>5602245</v>
      </c>
      <c r="E6" s="164">
        <v>102359</v>
      </c>
      <c r="F6" s="55">
        <f t="shared" si="2"/>
        <v>5629745</v>
      </c>
      <c r="G6" s="164">
        <v>101950</v>
      </c>
      <c r="H6" s="54">
        <f t="shared" ref="H6" si="4">G6*B6</f>
        <v>5607250</v>
      </c>
      <c r="I6" s="54"/>
      <c r="J6" s="54"/>
      <c r="K6" s="113" t="s">
        <v>21</v>
      </c>
    </row>
    <row r="7" spans="1:13" ht="15.75" thickBot="1" x14ac:dyDescent="0.3">
      <c r="A7" s="15" t="s">
        <v>41</v>
      </c>
      <c r="B7" s="60">
        <v>64.8</v>
      </c>
      <c r="C7" s="165">
        <v>91622</v>
      </c>
      <c r="D7" s="119">
        <f t="shared" si="3"/>
        <v>5937105.5999999996</v>
      </c>
      <c r="E7" s="165">
        <v>92122</v>
      </c>
      <c r="F7" s="120">
        <f t="shared" si="2"/>
        <v>5969505.5999999996</v>
      </c>
      <c r="G7" s="165">
        <v>91850</v>
      </c>
      <c r="H7" s="58">
        <f t="shared" ref="H7:H9" si="5">G7*B7</f>
        <v>5951880</v>
      </c>
      <c r="I7" s="74"/>
      <c r="J7" s="58"/>
      <c r="K7" s="59" t="s">
        <v>21</v>
      </c>
    </row>
    <row r="8" spans="1:13" x14ac:dyDescent="0.25">
      <c r="A8" s="73" t="s">
        <v>50</v>
      </c>
      <c r="B8" s="75">
        <v>32.799999999999997</v>
      </c>
      <c r="C8" s="166">
        <v>116450</v>
      </c>
      <c r="D8" s="53">
        <f t="shared" si="3"/>
        <v>3819559.9999999995</v>
      </c>
      <c r="E8" s="167">
        <v>116950</v>
      </c>
      <c r="F8" s="53">
        <f t="shared" si="2"/>
        <v>3835959.9999999995</v>
      </c>
      <c r="G8" s="167">
        <v>117450</v>
      </c>
      <c r="H8" s="55">
        <f t="shared" si="5"/>
        <v>3852359.9999999995</v>
      </c>
      <c r="I8" s="53"/>
      <c r="J8" s="53"/>
      <c r="K8" s="76" t="s">
        <v>46</v>
      </c>
    </row>
    <row r="9" spans="1:13" x14ac:dyDescent="0.25">
      <c r="A9" s="26" t="s">
        <v>51</v>
      </c>
      <c r="B9" s="57">
        <v>34</v>
      </c>
      <c r="C9" s="167">
        <v>116450</v>
      </c>
      <c r="D9" s="55">
        <f t="shared" si="3"/>
        <v>3959300</v>
      </c>
      <c r="E9" s="167">
        <v>116950</v>
      </c>
      <c r="F9" s="55">
        <f t="shared" si="2"/>
        <v>3976300</v>
      </c>
      <c r="G9" s="167">
        <v>117450</v>
      </c>
      <c r="H9" s="55">
        <f t="shared" si="5"/>
        <v>3993300</v>
      </c>
      <c r="I9" s="55"/>
      <c r="J9" s="55"/>
      <c r="K9" s="56" t="s">
        <v>46</v>
      </c>
    </row>
    <row r="10" spans="1:13" x14ac:dyDescent="0.25">
      <c r="A10" s="26" t="s">
        <v>51</v>
      </c>
      <c r="B10" s="57">
        <v>37</v>
      </c>
      <c r="C10" s="167">
        <v>114450</v>
      </c>
      <c r="D10" s="55">
        <f t="shared" si="3"/>
        <v>4234650</v>
      </c>
      <c r="E10" s="167">
        <v>114950</v>
      </c>
      <c r="F10" s="55">
        <f t="shared" si="2"/>
        <v>4253150</v>
      </c>
      <c r="G10" s="167">
        <v>115450</v>
      </c>
      <c r="H10" s="55">
        <f>G10*B10</f>
        <v>4271650</v>
      </c>
      <c r="I10" s="55"/>
      <c r="J10" s="55"/>
      <c r="K10" s="56" t="s">
        <v>46</v>
      </c>
    </row>
    <row r="11" spans="1:13" x14ac:dyDescent="0.25">
      <c r="A11" s="26" t="s">
        <v>52</v>
      </c>
      <c r="B11" s="57">
        <v>51.1</v>
      </c>
      <c r="C11" s="167">
        <v>103950</v>
      </c>
      <c r="D11" s="55">
        <f t="shared" si="3"/>
        <v>5311845</v>
      </c>
      <c r="E11" s="167">
        <v>104450</v>
      </c>
      <c r="F11" s="55">
        <f t="shared" si="2"/>
        <v>5337395</v>
      </c>
      <c r="G11" s="167">
        <v>104950</v>
      </c>
      <c r="H11" s="55">
        <f t="shared" ref="H11:H12" si="6">G11*B11</f>
        <v>5362945</v>
      </c>
      <c r="I11" s="55"/>
      <c r="J11" s="55"/>
      <c r="K11" s="56" t="s">
        <v>46</v>
      </c>
    </row>
    <row r="12" spans="1:13" x14ac:dyDescent="0.25">
      <c r="A12" s="26" t="s">
        <v>51</v>
      </c>
      <c r="B12" s="57">
        <v>55</v>
      </c>
      <c r="C12" s="167">
        <v>100950</v>
      </c>
      <c r="D12" s="55">
        <f t="shared" si="3"/>
        <v>5552250</v>
      </c>
      <c r="E12" s="167">
        <v>101450</v>
      </c>
      <c r="F12" s="55">
        <f t="shared" si="2"/>
        <v>5579750</v>
      </c>
      <c r="G12" s="167">
        <v>101950</v>
      </c>
      <c r="H12" s="55">
        <f t="shared" si="6"/>
        <v>5607250</v>
      </c>
      <c r="I12" s="55"/>
      <c r="J12" s="55"/>
      <c r="K12" s="56" t="s">
        <v>46</v>
      </c>
    </row>
    <row r="13" spans="1:13" ht="15.75" thickBot="1" x14ac:dyDescent="0.3">
      <c r="A13" s="77" t="s">
        <v>52</v>
      </c>
      <c r="B13" s="68">
        <v>56.5</v>
      </c>
      <c r="C13" s="168">
        <v>100950</v>
      </c>
      <c r="D13" s="119">
        <f t="shared" si="3"/>
        <v>5703675</v>
      </c>
      <c r="E13" s="165">
        <v>101450</v>
      </c>
      <c r="F13" s="120">
        <f t="shared" si="2"/>
        <v>5731925</v>
      </c>
      <c r="G13" s="165">
        <v>101950</v>
      </c>
      <c r="H13" s="58">
        <f t="shared" ref="H13:H14" si="7">G13*B13</f>
        <v>5760175</v>
      </c>
      <c r="I13" s="169"/>
      <c r="J13" s="78"/>
      <c r="K13" s="69" t="s">
        <v>46</v>
      </c>
    </row>
    <row r="14" spans="1:13" x14ac:dyDescent="0.25">
      <c r="A14" s="73" t="s">
        <v>69</v>
      </c>
      <c r="B14" s="75">
        <v>21.3</v>
      </c>
      <c r="C14" s="53"/>
      <c r="D14" s="53"/>
      <c r="E14" s="166">
        <f>G14-500</f>
        <v>138714</v>
      </c>
      <c r="F14" s="53">
        <f t="shared" si="2"/>
        <v>2954608.2</v>
      </c>
      <c r="G14" s="166">
        <v>139214</v>
      </c>
      <c r="H14" s="53">
        <f t="shared" si="7"/>
        <v>2965258.2</v>
      </c>
      <c r="I14" s="53"/>
      <c r="J14" s="53"/>
      <c r="K14" s="76" t="s">
        <v>21</v>
      </c>
      <c r="M14" s="16"/>
    </row>
    <row r="15" spans="1:13" x14ac:dyDescent="0.25">
      <c r="A15" s="26" t="s">
        <v>70</v>
      </c>
      <c r="B15" s="57">
        <v>24.3</v>
      </c>
      <c r="C15" s="55"/>
      <c r="D15" s="55"/>
      <c r="E15" s="167">
        <f>G15-500</f>
        <v>135889.08000000002</v>
      </c>
      <c r="F15" s="55">
        <f t="shared" si="2"/>
        <v>3302104.6440000003</v>
      </c>
      <c r="G15" s="167">
        <v>136389.08000000002</v>
      </c>
      <c r="H15" s="55">
        <f>G15*B15</f>
        <v>3314254.6440000003</v>
      </c>
      <c r="I15" s="55"/>
      <c r="J15" s="55"/>
      <c r="K15" s="56" t="s">
        <v>21</v>
      </c>
      <c r="M15" s="16"/>
    </row>
    <row r="16" spans="1:13" x14ac:dyDescent="0.25">
      <c r="A16" s="26" t="s">
        <v>74</v>
      </c>
      <c r="B16" s="57">
        <v>37</v>
      </c>
      <c r="C16" s="55"/>
      <c r="D16" s="55"/>
      <c r="E16" s="167">
        <f>G16-500</f>
        <v>114950</v>
      </c>
      <c r="F16" s="55">
        <f t="shared" si="2"/>
        <v>4253150</v>
      </c>
      <c r="G16" s="167">
        <v>115450</v>
      </c>
      <c r="H16" s="55">
        <f>G16*B16</f>
        <v>4271650</v>
      </c>
      <c r="I16" s="55"/>
      <c r="J16" s="55"/>
      <c r="K16" s="56" t="s">
        <v>21</v>
      </c>
      <c r="L16" s="141"/>
      <c r="M16" s="16"/>
    </row>
    <row r="17" spans="1:13" x14ac:dyDescent="0.25">
      <c r="A17" s="26" t="s">
        <v>70</v>
      </c>
      <c r="B17" s="57">
        <v>37.700000000000003</v>
      </c>
      <c r="C17" s="55"/>
      <c r="D17" s="55"/>
      <c r="E17" s="167">
        <f>G17-500</f>
        <v>114950</v>
      </c>
      <c r="F17" s="55">
        <f t="shared" si="2"/>
        <v>4333615</v>
      </c>
      <c r="G17" s="167">
        <v>115450</v>
      </c>
      <c r="H17" s="55">
        <f>G17*B17</f>
        <v>4352465</v>
      </c>
      <c r="I17" s="55"/>
      <c r="J17" s="55"/>
      <c r="K17" s="56" t="s">
        <v>21</v>
      </c>
      <c r="L17" s="141"/>
      <c r="M17" s="16"/>
    </row>
    <row r="18" spans="1:13" ht="15.75" thickBot="1" x14ac:dyDescent="0.3">
      <c r="A18" s="176" t="s">
        <v>74</v>
      </c>
      <c r="B18" s="177">
        <v>55</v>
      </c>
      <c r="C18" s="175"/>
      <c r="D18" s="175"/>
      <c r="E18" s="174">
        <f>G18-500</f>
        <v>101450</v>
      </c>
      <c r="F18" s="175">
        <f t="shared" si="2"/>
        <v>5579750</v>
      </c>
      <c r="G18" s="174">
        <v>101950</v>
      </c>
      <c r="H18" s="175">
        <f>G18*B18</f>
        <v>5607250</v>
      </c>
      <c r="I18" s="175"/>
      <c r="J18" s="175"/>
      <c r="K18" s="178" t="s">
        <v>21</v>
      </c>
      <c r="L18" s="141"/>
      <c r="M18" s="16"/>
    </row>
    <row r="19" spans="1:13" ht="15.75" thickBot="1" x14ac:dyDescent="0.3">
      <c r="A19" s="114" t="s">
        <v>107</v>
      </c>
      <c r="B19" s="115">
        <v>64.5</v>
      </c>
      <c r="C19" s="160">
        <f>91622</f>
        <v>91622</v>
      </c>
      <c r="D19" s="117">
        <f>C19*B19</f>
        <v>5909619</v>
      </c>
      <c r="E19" s="160">
        <v>92122</v>
      </c>
      <c r="F19" s="117">
        <f>E19*B19</f>
        <v>5941869</v>
      </c>
      <c r="G19" s="179"/>
      <c r="H19" s="179"/>
      <c r="I19" s="179"/>
      <c r="J19" s="179"/>
      <c r="K19" s="118" t="s">
        <v>21</v>
      </c>
    </row>
    <row r="20" spans="1:13" ht="15.75" thickBot="1" x14ac:dyDescent="0.3">
      <c r="A20" s="114" t="s">
        <v>108</v>
      </c>
      <c r="B20" s="115">
        <v>64.5</v>
      </c>
      <c r="C20" s="160">
        <f>91622+2000</f>
        <v>93622</v>
      </c>
      <c r="D20" s="117">
        <f>C20*B20</f>
        <v>6038619</v>
      </c>
      <c r="E20" s="160">
        <f>92122+2000</f>
        <v>94122</v>
      </c>
      <c r="F20" s="117">
        <f>E20*B20</f>
        <v>6070869</v>
      </c>
      <c r="G20" s="186">
        <f>94122+500</f>
        <v>94622</v>
      </c>
      <c r="H20" s="187">
        <f>G20*B20</f>
        <v>6103119</v>
      </c>
      <c r="I20" s="179"/>
      <c r="J20" s="179"/>
      <c r="K20" s="118" t="s">
        <v>21</v>
      </c>
    </row>
    <row r="21" spans="1:13" s="2" customFormat="1" ht="27.75" customHeight="1" thickBot="1" x14ac:dyDescent="0.35">
      <c r="A21" s="21" t="s">
        <v>116</v>
      </c>
      <c r="E21" s="3"/>
      <c r="G21" s="3"/>
      <c r="H21" s="3"/>
      <c r="I21" s="3"/>
      <c r="J21" s="3"/>
      <c r="K21" s="3"/>
    </row>
    <row r="22" spans="1:13" ht="52.5" customHeight="1" thickBot="1" x14ac:dyDescent="0.3">
      <c r="A22" s="4" t="s">
        <v>0</v>
      </c>
      <c r="B22" s="5" t="s">
        <v>1</v>
      </c>
      <c r="C22" s="5" t="s">
        <v>8</v>
      </c>
      <c r="D22" s="5" t="s">
        <v>3</v>
      </c>
      <c r="E22" s="5" t="s">
        <v>7</v>
      </c>
      <c r="F22" s="5" t="s">
        <v>3</v>
      </c>
      <c r="G22" s="5" t="s">
        <v>6</v>
      </c>
      <c r="H22" s="5" t="s">
        <v>3</v>
      </c>
      <c r="I22" s="5" t="s">
        <v>5</v>
      </c>
      <c r="J22" s="5" t="s">
        <v>3</v>
      </c>
      <c r="K22" s="6" t="s">
        <v>4</v>
      </c>
    </row>
    <row r="23" spans="1:13" ht="15.75" thickBot="1" x14ac:dyDescent="0.3">
      <c r="A23" s="114" t="s">
        <v>27</v>
      </c>
      <c r="B23" s="115">
        <v>55.5</v>
      </c>
      <c r="C23" s="159">
        <f>D23/B23</f>
        <v>116092.49999999999</v>
      </c>
      <c r="D23" s="116">
        <v>6443133.7499999991</v>
      </c>
      <c r="E23" s="159">
        <f>F23/B23</f>
        <v>116667.49999999999</v>
      </c>
      <c r="F23" s="117">
        <v>6475046.2499999991</v>
      </c>
      <c r="G23" s="159">
        <f>H23/B23</f>
        <v>117242.49999999999</v>
      </c>
      <c r="H23" s="117">
        <v>6506958.7499999991</v>
      </c>
      <c r="I23" s="160">
        <f>J23/B23</f>
        <v>117817.49999999999</v>
      </c>
      <c r="J23" s="117">
        <v>6538871.2499999991</v>
      </c>
      <c r="K23" s="118" t="s">
        <v>46</v>
      </c>
    </row>
    <row r="24" spans="1:13" x14ac:dyDescent="0.25">
      <c r="A24" s="26" t="s">
        <v>58</v>
      </c>
      <c r="B24" s="75">
        <v>21.3</v>
      </c>
      <c r="C24" s="161"/>
      <c r="D24" s="138"/>
      <c r="E24" s="162">
        <f t="shared" ref="E24:E33" si="8">F24/B24</f>
        <v>162795.15</v>
      </c>
      <c r="F24" s="53">
        <v>3467536.6949999998</v>
      </c>
      <c r="G24" s="162">
        <f t="shared" ref="G24:G38" si="9">H24/B24</f>
        <v>160096.1</v>
      </c>
      <c r="H24" s="53">
        <v>3410046.93</v>
      </c>
      <c r="I24" s="53"/>
      <c r="J24" s="53"/>
      <c r="K24" s="113" t="s">
        <v>21</v>
      </c>
    </row>
    <row r="25" spans="1:13" x14ac:dyDescent="0.25">
      <c r="A25" s="26" t="s">
        <v>59</v>
      </c>
      <c r="B25" s="112">
        <v>37</v>
      </c>
      <c r="C25" s="163">
        <f>D25/B25</f>
        <v>131617.5</v>
      </c>
      <c r="D25" s="55">
        <v>4869847.5</v>
      </c>
      <c r="E25" s="163">
        <f t="shared" si="8"/>
        <v>132192.5</v>
      </c>
      <c r="F25" s="55">
        <v>4891122.5</v>
      </c>
      <c r="G25" s="163">
        <f t="shared" si="9"/>
        <v>132767.5</v>
      </c>
      <c r="H25" s="54">
        <v>4912397.5</v>
      </c>
      <c r="I25" s="54"/>
      <c r="J25" s="54"/>
      <c r="K25" s="113" t="s">
        <v>21</v>
      </c>
    </row>
    <row r="26" spans="1:13" x14ac:dyDescent="0.25">
      <c r="A26" s="26" t="s">
        <v>40</v>
      </c>
      <c r="B26" s="112">
        <v>55</v>
      </c>
      <c r="C26" s="164">
        <f t="shared" ref="C26:C33" si="10">D26/B26</f>
        <v>117137.84999999998</v>
      </c>
      <c r="D26" s="55">
        <v>6442581.7499999991</v>
      </c>
      <c r="E26" s="164">
        <f t="shared" si="8"/>
        <v>117712.84999999998</v>
      </c>
      <c r="F26" s="55">
        <v>6474206.7499999991</v>
      </c>
      <c r="G26" s="164">
        <f t="shared" si="9"/>
        <v>117242.49999999999</v>
      </c>
      <c r="H26" s="54">
        <v>6448337.4999999991</v>
      </c>
      <c r="I26" s="54"/>
      <c r="J26" s="54"/>
      <c r="K26" s="113" t="s">
        <v>21</v>
      </c>
    </row>
    <row r="27" spans="1:13" ht="15.75" thickBot="1" x14ac:dyDescent="0.3">
      <c r="A27" s="15" t="s">
        <v>41</v>
      </c>
      <c r="B27" s="60">
        <v>64.8</v>
      </c>
      <c r="C27" s="165">
        <f t="shared" si="10"/>
        <v>105365.3</v>
      </c>
      <c r="D27" s="119">
        <v>6827671.4399999995</v>
      </c>
      <c r="E27" s="165">
        <f t="shared" si="8"/>
        <v>105940.3</v>
      </c>
      <c r="F27" s="120">
        <v>6864931.4399999995</v>
      </c>
      <c r="G27" s="165">
        <f t="shared" si="9"/>
        <v>105627.49999999999</v>
      </c>
      <c r="H27" s="58">
        <v>6844661.9999999991</v>
      </c>
      <c r="I27" s="74"/>
      <c r="J27" s="58"/>
      <c r="K27" s="59" t="s">
        <v>21</v>
      </c>
    </row>
    <row r="28" spans="1:13" x14ac:dyDescent="0.25">
      <c r="A28" s="73" t="s">
        <v>50</v>
      </c>
      <c r="B28" s="75">
        <v>32.799999999999997</v>
      </c>
      <c r="C28" s="166">
        <f t="shared" si="10"/>
        <v>133917.49999999997</v>
      </c>
      <c r="D28" s="53">
        <v>4392493.9999999991</v>
      </c>
      <c r="E28" s="167">
        <f t="shared" si="8"/>
        <v>134492.49999999997</v>
      </c>
      <c r="F28" s="53">
        <v>4411353.9999999991</v>
      </c>
      <c r="G28" s="167">
        <f t="shared" si="9"/>
        <v>135067.49999999997</v>
      </c>
      <c r="H28" s="55">
        <v>4430213.9999999991</v>
      </c>
      <c r="I28" s="53"/>
      <c r="J28" s="53"/>
      <c r="K28" s="76" t="s">
        <v>46</v>
      </c>
    </row>
    <row r="29" spans="1:13" x14ac:dyDescent="0.25">
      <c r="A29" s="26" t="s">
        <v>51</v>
      </c>
      <c r="B29" s="57">
        <v>34</v>
      </c>
      <c r="C29" s="167">
        <f t="shared" si="10"/>
        <v>133917.5</v>
      </c>
      <c r="D29" s="55">
        <v>4553195</v>
      </c>
      <c r="E29" s="167">
        <f t="shared" si="8"/>
        <v>134492.5</v>
      </c>
      <c r="F29" s="55">
        <v>4572745</v>
      </c>
      <c r="G29" s="167">
        <f t="shared" si="9"/>
        <v>135067.5</v>
      </c>
      <c r="H29" s="55">
        <v>4592295</v>
      </c>
      <c r="I29" s="55"/>
      <c r="J29" s="55"/>
      <c r="K29" s="56" t="s">
        <v>46</v>
      </c>
    </row>
    <row r="30" spans="1:13" x14ac:dyDescent="0.25">
      <c r="A30" s="26" t="s">
        <v>51</v>
      </c>
      <c r="B30" s="57">
        <v>37</v>
      </c>
      <c r="C30" s="167">
        <f t="shared" si="10"/>
        <v>131617.5</v>
      </c>
      <c r="D30" s="55">
        <v>4869847.5</v>
      </c>
      <c r="E30" s="167">
        <f t="shared" si="8"/>
        <v>132192.5</v>
      </c>
      <c r="F30" s="55">
        <v>4891122.5</v>
      </c>
      <c r="G30" s="167">
        <f t="shared" si="9"/>
        <v>132767.5</v>
      </c>
      <c r="H30" s="55">
        <v>4912397.5</v>
      </c>
      <c r="I30" s="55"/>
      <c r="J30" s="55"/>
      <c r="K30" s="56" t="s">
        <v>46</v>
      </c>
    </row>
    <row r="31" spans="1:13" x14ac:dyDescent="0.25">
      <c r="A31" s="26" t="s">
        <v>52</v>
      </c>
      <c r="B31" s="57">
        <v>51.1</v>
      </c>
      <c r="C31" s="167">
        <f t="shared" si="10"/>
        <v>119542.49999999999</v>
      </c>
      <c r="D31" s="55">
        <v>6108621.7499999991</v>
      </c>
      <c r="E31" s="167">
        <f t="shared" si="8"/>
        <v>120117.49999999999</v>
      </c>
      <c r="F31" s="55">
        <v>6138004.2499999991</v>
      </c>
      <c r="G31" s="167">
        <f t="shared" si="9"/>
        <v>120692.49999999999</v>
      </c>
      <c r="H31" s="55">
        <v>6167386.7499999991</v>
      </c>
      <c r="I31" s="55"/>
      <c r="J31" s="55"/>
      <c r="K31" s="56" t="s">
        <v>46</v>
      </c>
    </row>
    <row r="32" spans="1:13" x14ac:dyDescent="0.25">
      <c r="A32" s="26" t="s">
        <v>51</v>
      </c>
      <c r="B32" s="57">
        <v>55</v>
      </c>
      <c r="C32" s="167">
        <f t="shared" si="10"/>
        <v>116092.49999999999</v>
      </c>
      <c r="D32" s="55">
        <v>6385087.4999999991</v>
      </c>
      <c r="E32" s="167">
        <f t="shared" si="8"/>
        <v>116667.49999999999</v>
      </c>
      <c r="F32" s="55">
        <v>6416712.4999999991</v>
      </c>
      <c r="G32" s="167">
        <f t="shared" si="9"/>
        <v>117242.49999999999</v>
      </c>
      <c r="H32" s="55">
        <v>6448337.4999999991</v>
      </c>
      <c r="I32" s="55"/>
      <c r="J32" s="55"/>
      <c r="K32" s="56" t="s">
        <v>46</v>
      </c>
    </row>
    <row r="33" spans="1:15" ht="15.75" thickBot="1" x14ac:dyDescent="0.3">
      <c r="A33" s="77" t="s">
        <v>52</v>
      </c>
      <c r="B33" s="68">
        <v>56.5</v>
      </c>
      <c r="C33" s="168">
        <f t="shared" si="10"/>
        <v>116092.49999999999</v>
      </c>
      <c r="D33" s="119">
        <v>6559226.2499999991</v>
      </c>
      <c r="E33" s="165">
        <f t="shared" si="8"/>
        <v>116667.49999999999</v>
      </c>
      <c r="F33" s="120">
        <v>6591713.7499999991</v>
      </c>
      <c r="G33" s="165">
        <f t="shared" si="9"/>
        <v>117242.49999999999</v>
      </c>
      <c r="H33" s="58">
        <v>6624201.2499999991</v>
      </c>
      <c r="I33" s="169"/>
      <c r="J33" s="78"/>
      <c r="K33" s="69" t="s">
        <v>46</v>
      </c>
    </row>
    <row r="34" spans="1:15" x14ac:dyDescent="0.25">
      <c r="A34" s="73" t="s">
        <v>69</v>
      </c>
      <c r="B34" s="75">
        <v>21.3</v>
      </c>
      <c r="C34" s="53"/>
      <c r="D34" s="53"/>
      <c r="E34" s="166">
        <f t="shared" ref="E34:E39" si="11">F34/B34</f>
        <v>159521.1</v>
      </c>
      <c r="F34" s="53">
        <f>2954608.2*1.15</f>
        <v>3397799.43</v>
      </c>
      <c r="G34" s="166">
        <f t="shared" si="9"/>
        <v>160096.1</v>
      </c>
      <c r="H34" s="53">
        <v>3410046.93</v>
      </c>
      <c r="I34" s="53"/>
      <c r="J34" s="53"/>
      <c r="K34" s="76" t="s">
        <v>21</v>
      </c>
      <c r="L34" s="141"/>
      <c r="O34" s="16"/>
    </row>
    <row r="35" spans="1:15" x14ac:dyDescent="0.25">
      <c r="A35" s="26" t="s">
        <v>70</v>
      </c>
      <c r="B35" s="57">
        <v>24.3</v>
      </c>
      <c r="C35" s="55"/>
      <c r="D35" s="55"/>
      <c r="E35" s="167">
        <f t="shared" si="11"/>
        <v>156272.44199999998</v>
      </c>
      <c r="F35" s="55">
        <f>3302104.644*1.15</f>
        <v>3797420.3405999998</v>
      </c>
      <c r="G35" s="167">
        <f t="shared" si="9"/>
        <v>156847.44200000001</v>
      </c>
      <c r="H35" s="55">
        <f>H15*1.15</f>
        <v>3811392.8406000002</v>
      </c>
      <c r="I35" s="55"/>
      <c r="J35" s="55"/>
      <c r="K35" s="56" t="s">
        <v>21</v>
      </c>
      <c r="L35" s="141"/>
      <c r="O35" s="16"/>
    </row>
    <row r="36" spans="1:15" x14ac:dyDescent="0.25">
      <c r="A36" s="26" t="s">
        <v>74</v>
      </c>
      <c r="B36" s="57">
        <v>37</v>
      </c>
      <c r="C36" s="55"/>
      <c r="D36" s="55"/>
      <c r="E36" s="167">
        <f t="shared" si="11"/>
        <v>132192.5</v>
      </c>
      <c r="F36" s="55">
        <f>4253150*1.15</f>
        <v>4891122.5</v>
      </c>
      <c r="G36" s="167">
        <f t="shared" si="9"/>
        <v>132767.5</v>
      </c>
      <c r="H36" s="55">
        <v>4912397.5</v>
      </c>
      <c r="I36" s="55"/>
      <c r="J36" s="55"/>
      <c r="K36" s="56" t="s">
        <v>21</v>
      </c>
      <c r="L36" s="141"/>
      <c r="O36" s="16"/>
    </row>
    <row r="37" spans="1:15" x14ac:dyDescent="0.25">
      <c r="A37" s="26" t="s">
        <v>70</v>
      </c>
      <c r="B37" s="57">
        <v>37.700000000000003</v>
      </c>
      <c r="C37" s="55"/>
      <c r="D37" s="55"/>
      <c r="E37" s="167">
        <f t="shared" si="11"/>
        <v>132192.5</v>
      </c>
      <c r="F37" s="55">
        <f>4333615*1.15</f>
        <v>4983657.25</v>
      </c>
      <c r="G37" s="167">
        <f t="shared" si="9"/>
        <v>132767.5</v>
      </c>
      <c r="H37" s="55">
        <v>5005334.75</v>
      </c>
      <c r="I37" s="55"/>
      <c r="J37" s="55"/>
      <c r="K37" s="56" t="s">
        <v>21</v>
      </c>
      <c r="L37" s="141"/>
      <c r="O37" s="16"/>
    </row>
    <row r="38" spans="1:15" ht="15.75" thickBot="1" x14ac:dyDescent="0.3">
      <c r="A38" s="77" t="s">
        <v>74</v>
      </c>
      <c r="B38" s="60">
        <v>55</v>
      </c>
      <c r="C38" s="58"/>
      <c r="D38" s="58"/>
      <c r="E38" s="165">
        <f t="shared" si="11"/>
        <v>116667.49999999999</v>
      </c>
      <c r="F38" s="58">
        <f>5579750*1.15</f>
        <v>6416712.4999999991</v>
      </c>
      <c r="G38" s="165">
        <f t="shared" si="9"/>
        <v>117242.49999999999</v>
      </c>
      <c r="H38" s="58">
        <v>6448337.4999999991</v>
      </c>
      <c r="I38" s="58"/>
      <c r="J38" s="58"/>
      <c r="K38" s="59" t="s">
        <v>21</v>
      </c>
      <c r="L38" s="141"/>
      <c r="O38" s="16"/>
    </row>
    <row r="39" spans="1:15" ht="15.75" thickBot="1" x14ac:dyDescent="0.3">
      <c r="A39" s="114" t="s">
        <v>107</v>
      </c>
      <c r="B39" s="115">
        <v>64.5</v>
      </c>
      <c r="C39" s="160">
        <f>D39/B39</f>
        <v>105365.29999999999</v>
      </c>
      <c r="D39" s="117">
        <f>5909619*1.15</f>
        <v>6796061.8499999996</v>
      </c>
      <c r="E39" s="160">
        <f t="shared" si="11"/>
        <v>105940.29999999999</v>
      </c>
      <c r="F39" s="117">
        <f>5941869*1.15</f>
        <v>6833149.3499999996</v>
      </c>
      <c r="G39" s="179"/>
      <c r="H39" s="179"/>
      <c r="I39" s="179"/>
      <c r="J39" s="179"/>
      <c r="K39" s="118" t="s">
        <v>21</v>
      </c>
    </row>
    <row r="40" spans="1:15" ht="15.75" thickBot="1" x14ac:dyDescent="0.3">
      <c r="A40" s="114" t="s">
        <v>108</v>
      </c>
      <c r="B40" s="115">
        <v>64.5</v>
      </c>
      <c r="C40" s="160">
        <f>D40/B40</f>
        <v>107665.29999999999</v>
      </c>
      <c r="D40" s="117">
        <f>6038619*1.15</f>
        <v>6944411.8499999996</v>
      </c>
      <c r="E40" s="160">
        <f>F40/B40</f>
        <v>108240.29999999999</v>
      </c>
      <c r="F40" s="117">
        <f>6070869*1.15</f>
        <v>6981499.3499999996</v>
      </c>
      <c r="G40" s="186">
        <f>H40/B40</f>
        <v>108815.29999999999</v>
      </c>
      <c r="H40" s="187">
        <f>6103119*1.15</f>
        <v>7018586.8499999996</v>
      </c>
      <c r="I40" s="179"/>
      <c r="J40" s="179"/>
      <c r="K40" s="118" t="s">
        <v>21</v>
      </c>
    </row>
    <row r="42" spans="1:15" ht="19.5" thickBot="1" x14ac:dyDescent="0.35">
      <c r="A42" s="21" t="s">
        <v>117</v>
      </c>
      <c r="B42" s="2"/>
      <c r="C42" s="2"/>
      <c r="D42" s="2"/>
      <c r="E42" s="3"/>
      <c r="F42" s="2"/>
      <c r="G42" s="3"/>
      <c r="H42" s="3"/>
      <c r="I42" s="3"/>
      <c r="J42" s="3"/>
      <c r="K42" s="3"/>
    </row>
    <row r="43" spans="1:15" ht="45.75" thickBot="1" x14ac:dyDescent="0.3">
      <c r="A43" s="4" t="s">
        <v>0</v>
      </c>
      <c r="B43" s="5" t="s">
        <v>1</v>
      </c>
      <c r="C43" s="5" t="s">
        <v>8</v>
      </c>
      <c r="D43" s="5" t="s">
        <v>3</v>
      </c>
      <c r="E43" s="5" t="s">
        <v>7</v>
      </c>
      <c r="F43" s="5" t="s">
        <v>3</v>
      </c>
      <c r="G43" s="5" t="s">
        <v>6</v>
      </c>
      <c r="H43" s="5" t="s">
        <v>3</v>
      </c>
      <c r="I43" s="5" t="s">
        <v>5</v>
      </c>
      <c r="J43" s="5" t="s">
        <v>3</v>
      </c>
      <c r="K43" s="6" t="s">
        <v>4</v>
      </c>
    </row>
    <row r="44" spans="1:15" ht="15.75" thickBot="1" x14ac:dyDescent="0.3">
      <c r="A44" s="114" t="s">
        <v>27</v>
      </c>
      <c r="B44" s="115">
        <v>55.5</v>
      </c>
      <c r="C44" s="159">
        <f>D44/B44</f>
        <v>121140</v>
      </c>
      <c r="D44" s="116">
        <v>6723270</v>
      </c>
      <c r="E44" s="159">
        <f>F44/B44</f>
        <v>121740</v>
      </c>
      <c r="F44" s="117">
        <v>6756570</v>
      </c>
      <c r="G44" s="159">
        <f>H44/B44</f>
        <v>122340</v>
      </c>
      <c r="H44" s="117">
        <v>6789870</v>
      </c>
      <c r="I44" s="160">
        <f>J44/B44</f>
        <v>122940</v>
      </c>
      <c r="J44" s="117">
        <v>6823170</v>
      </c>
      <c r="K44" s="118" t="s">
        <v>46</v>
      </c>
    </row>
    <row r="45" spans="1:15" x14ac:dyDescent="0.25">
      <c r="A45" s="26" t="s">
        <v>58</v>
      </c>
      <c r="B45" s="75">
        <v>21.3</v>
      </c>
      <c r="C45" s="161"/>
      <c r="D45" s="138"/>
      <c r="E45" s="162">
        <f t="shared" ref="E45:E54" si="12">F45/B45</f>
        <v>169873.2</v>
      </c>
      <c r="F45" s="53">
        <v>3618299.16</v>
      </c>
      <c r="G45" s="162">
        <f t="shared" ref="G45:G59" si="13">H45/B45</f>
        <v>167056.80000000002</v>
      </c>
      <c r="H45" s="53">
        <v>3558309.8400000003</v>
      </c>
      <c r="I45" s="53"/>
      <c r="J45" s="53"/>
      <c r="K45" s="113" t="s">
        <v>21</v>
      </c>
    </row>
    <row r="46" spans="1:15" x14ac:dyDescent="0.25">
      <c r="A46" s="26" t="s">
        <v>59</v>
      </c>
      <c r="B46" s="112">
        <v>37</v>
      </c>
      <c r="C46" s="163">
        <f>D46/B46</f>
        <v>137340</v>
      </c>
      <c r="D46" s="55">
        <v>5081580</v>
      </c>
      <c r="E46" s="163">
        <f t="shared" si="12"/>
        <v>137940</v>
      </c>
      <c r="F46" s="55">
        <v>5103780</v>
      </c>
      <c r="G46" s="163">
        <f t="shared" si="13"/>
        <v>138540</v>
      </c>
      <c r="H46" s="54">
        <v>5125980</v>
      </c>
      <c r="I46" s="54"/>
      <c r="J46" s="54"/>
      <c r="K46" s="113" t="s">
        <v>21</v>
      </c>
    </row>
    <row r="47" spans="1:15" x14ac:dyDescent="0.25">
      <c r="A47" s="26" t="s">
        <v>40</v>
      </c>
      <c r="B47" s="112">
        <v>55</v>
      </c>
      <c r="C47" s="164">
        <f t="shared" ref="C47:C54" si="14">D47/B47</f>
        <v>122230.8</v>
      </c>
      <c r="D47" s="55">
        <v>6722694</v>
      </c>
      <c r="E47" s="164">
        <f t="shared" si="12"/>
        <v>122830.8</v>
      </c>
      <c r="F47" s="55">
        <v>6755694</v>
      </c>
      <c r="G47" s="164">
        <f t="shared" si="13"/>
        <v>122340</v>
      </c>
      <c r="H47" s="54">
        <v>6728700</v>
      </c>
      <c r="I47" s="54"/>
      <c r="J47" s="54"/>
      <c r="K47" s="113" t="s">
        <v>21</v>
      </c>
    </row>
    <row r="48" spans="1:15" ht="15.75" thickBot="1" x14ac:dyDescent="0.3">
      <c r="A48" s="15" t="s">
        <v>41</v>
      </c>
      <c r="B48" s="60">
        <v>64.8</v>
      </c>
      <c r="C48" s="165">
        <f t="shared" si="14"/>
        <v>109946.4</v>
      </c>
      <c r="D48" s="119">
        <v>7124526.7199999997</v>
      </c>
      <c r="E48" s="165">
        <f t="shared" si="12"/>
        <v>110546.4</v>
      </c>
      <c r="F48" s="120">
        <v>7163406.7199999997</v>
      </c>
      <c r="G48" s="165">
        <f t="shared" si="13"/>
        <v>110220</v>
      </c>
      <c r="H48" s="58">
        <v>7142256</v>
      </c>
      <c r="I48" s="74"/>
      <c r="J48" s="58"/>
      <c r="K48" s="59" t="s">
        <v>21</v>
      </c>
    </row>
    <row r="49" spans="1:12" x14ac:dyDescent="0.25">
      <c r="A49" s="73" t="s">
        <v>50</v>
      </c>
      <c r="B49" s="75">
        <v>32.799999999999997</v>
      </c>
      <c r="C49" s="166">
        <f t="shared" si="14"/>
        <v>139739.99999999997</v>
      </c>
      <c r="D49" s="53">
        <v>4583471.9999999991</v>
      </c>
      <c r="E49" s="167">
        <f t="shared" si="12"/>
        <v>140339.99999999997</v>
      </c>
      <c r="F49" s="53">
        <v>4603151.9999999991</v>
      </c>
      <c r="G49" s="167">
        <f t="shared" si="13"/>
        <v>140939.99999999997</v>
      </c>
      <c r="H49" s="55">
        <v>4622831.9999999991</v>
      </c>
      <c r="I49" s="53"/>
      <c r="J49" s="53"/>
      <c r="K49" s="76" t="s">
        <v>46</v>
      </c>
    </row>
    <row r="50" spans="1:12" x14ac:dyDescent="0.25">
      <c r="A50" s="26" t="s">
        <v>51</v>
      </c>
      <c r="B50" s="57">
        <v>34</v>
      </c>
      <c r="C50" s="167">
        <f t="shared" si="14"/>
        <v>139740</v>
      </c>
      <c r="D50" s="55">
        <v>4751160</v>
      </c>
      <c r="E50" s="167">
        <f t="shared" si="12"/>
        <v>140340</v>
      </c>
      <c r="F50" s="55">
        <v>4771560</v>
      </c>
      <c r="G50" s="167">
        <f t="shared" si="13"/>
        <v>140940</v>
      </c>
      <c r="H50" s="55">
        <v>4791960</v>
      </c>
      <c r="I50" s="55"/>
      <c r="J50" s="55"/>
      <c r="K50" s="56" t="s">
        <v>46</v>
      </c>
    </row>
    <row r="51" spans="1:12" x14ac:dyDescent="0.25">
      <c r="A51" s="26" t="s">
        <v>51</v>
      </c>
      <c r="B51" s="57">
        <v>37</v>
      </c>
      <c r="C51" s="167">
        <f t="shared" si="14"/>
        <v>137340</v>
      </c>
      <c r="D51" s="55">
        <v>5081580</v>
      </c>
      <c r="E51" s="167">
        <f t="shared" si="12"/>
        <v>137940</v>
      </c>
      <c r="F51" s="55">
        <v>5103780</v>
      </c>
      <c r="G51" s="167">
        <f t="shared" si="13"/>
        <v>138540</v>
      </c>
      <c r="H51" s="55">
        <v>5125980</v>
      </c>
      <c r="I51" s="55"/>
      <c r="J51" s="55"/>
      <c r="K51" s="56" t="s">
        <v>46</v>
      </c>
    </row>
    <row r="52" spans="1:12" x14ac:dyDescent="0.25">
      <c r="A52" s="26" t="s">
        <v>52</v>
      </c>
      <c r="B52" s="57">
        <v>51.1</v>
      </c>
      <c r="C52" s="167">
        <f t="shared" si="14"/>
        <v>124740</v>
      </c>
      <c r="D52" s="55">
        <v>6374214</v>
      </c>
      <c r="E52" s="167">
        <f t="shared" si="12"/>
        <v>125340</v>
      </c>
      <c r="F52" s="55">
        <v>6404874</v>
      </c>
      <c r="G52" s="167">
        <f t="shared" si="13"/>
        <v>125940</v>
      </c>
      <c r="H52" s="55">
        <v>6435534</v>
      </c>
      <c r="I52" s="55"/>
      <c r="J52" s="55"/>
      <c r="K52" s="56" t="s">
        <v>46</v>
      </c>
    </row>
    <row r="53" spans="1:12" x14ac:dyDescent="0.25">
      <c r="A53" s="26" t="s">
        <v>51</v>
      </c>
      <c r="B53" s="57">
        <v>55</v>
      </c>
      <c r="C53" s="167">
        <f t="shared" si="14"/>
        <v>121140</v>
      </c>
      <c r="D53" s="55">
        <v>6662700</v>
      </c>
      <c r="E53" s="167">
        <f t="shared" si="12"/>
        <v>121740</v>
      </c>
      <c r="F53" s="55">
        <v>6695700</v>
      </c>
      <c r="G53" s="167">
        <f t="shared" si="13"/>
        <v>122340</v>
      </c>
      <c r="H53" s="55">
        <v>6728700</v>
      </c>
      <c r="I53" s="55"/>
      <c r="J53" s="55"/>
      <c r="K53" s="56" t="s">
        <v>46</v>
      </c>
    </row>
    <row r="54" spans="1:12" ht="15.75" thickBot="1" x14ac:dyDescent="0.3">
      <c r="A54" s="77" t="s">
        <v>52</v>
      </c>
      <c r="B54" s="68">
        <v>56.5</v>
      </c>
      <c r="C54" s="168">
        <f t="shared" si="14"/>
        <v>121140</v>
      </c>
      <c r="D54" s="119">
        <v>6844410</v>
      </c>
      <c r="E54" s="165">
        <f t="shared" si="12"/>
        <v>121740</v>
      </c>
      <c r="F54" s="120">
        <v>6878310</v>
      </c>
      <c r="G54" s="165">
        <f t="shared" si="13"/>
        <v>122340</v>
      </c>
      <c r="H54" s="58">
        <v>6912210</v>
      </c>
      <c r="I54" s="169"/>
      <c r="J54" s="78"/>
      <c r="K54" s="69" t="s">
        <v>46</v>
      </c>
    </row>
    <row r="55" spans="1:12" x14ac:dyDescent="0.25">
      <c r="A55" s="73" t="s">
        <v>69</v>
      </c>
      <c r="B55" s="75">
        <v>21.3</v>
      </c>
      <c r="C55" s="53"/>
      <c r="D55" s="53"/>
      <c r="E55" s="166">
        <f t="shared" ref="E55:E60" si="15">F55/B55</f>
        <v>166456.80000000002</v>
      </c>
      <c r="F55" s="53">
        <f>2954608.2*1.2</f>
        <v>3545529.8400000003</v>
      </c>
      <c r="G55" s="166">
        <f t="shared" si="13"/>
        <v>167056.80000000002</v>
      </c>
      <c r="H55" s="53">
        <v>3558309.8400000003</v>
      </c>
      <c r="I55" s="53"/>
      <c r="J55" s="53"/>
      <c r="K55" s="76" t="s">
        <v>21</v>
      </c>
    </row>
    <row r="56" spans="1:12" x14ac:dyDescent="0.25">
      <c r="A56" s="26" t="s">
        <v>70</v>
      </c>
      <c r="B56" s="57">
        <v>24.3</v>
      </c>
      <c r="C56" s="55"/>
      <c r="D56" s="55"/>
      <c r="E56" s="167">
        <f t="shared" si="15"/>
        <v>163066.89599999998</v>
      </c>
      <c r="F56" s="55">
        <f>3302104.644*1.2</f>
        <v>3962525.5727999997</v>
      </c>
      <c r="G56" s="167">
        <f t="shared" si="13"/>
        <v>163666.89600000001</v>
      </c>
      <c r="H56" s="55">
        <f>H15*1.2</f>
        <v>3977105.5728000002</v>
      </c>
      <c r="I56" s="55"/>
      <c r="J56" s="55"/>
      <c r="K56" s="56" t="s">
        <v>21</v>
      </c>
    </row>
    <row r="57" spans="1:12" x14ac:dyDescent="0.25">
      <c r="A57" s="26" t="s">
        <v>74</v>
      </c>
      <c r="B57" s="57">
        <v>37</v>
      </c>
      <c r="C57" s="55"/>
      <c r="D57" s="55"/>
      <c r="E57" s="167">
        <f t="shared" si="15"/>
        <v>137940</v>
      </c>
      <c r="F57" s="55">
        <f>4253150*1.2</f>
        <v>5103780</v>
      </c>
      <c r="G57" s="167">
        <f t="shared" si="13"/>
        <v>138540</v>
      </c>
      <c r="H57" s="55">
        <v>5125980</v>
      </c>
      <c r="I57" s="55"/>
      <c r="J57" s="55"/>
      <c r="K57" s="56" t="s">
        <v>21</v>
      </c>
      <c r="L57" s="141"/>
    </row>
    <row r="58" spans="1:12" x14ac:dyDescent="0.25">
      <c r="A58" s="26" t="s">
        <v>70</v>
      </c>
      <c r="B58" s="57">
        <v>37.700000000000003</v>
      </c>
      <c r="C58" s="55"/>
      <c r="D58" s="55"/>
      <c r="E58" s="167">
        <f t="shared" si="15"/>
        <v>137940</v>
      </c>
      <c r="F58" s="55">
        <f>4333615*1.2</f>
        <v>5200338</v>
      </c>
      <c r="G58" s="167">
        <f t="shared" si="13"/>
        <v>138540</v>
      </c>
      <c r="H58" s="55">
        <v>5222958</v>
      </c>
      <c r="I58" s="55"/>
      <c r="J58" s="55"/>
      <c r="K58" s="56" t="s">
        <v>21</v>
      </c>
      <c r="L58" s="141"/>
    </row>
    <row r="59" spans="1:12" ht="15.75" thickBot="1" x14ac:dyDescent="0.3">
      <c r="A59" s="77" t="s">
        <v>74</v>
      </c>
      <c r="B59" s="60">
        <v>55</v>
      </c>
      <c r="C59" s="58"/>
      <c r="D59" s="58"/>
      <c r="E59" s="165">
        <f t="shared" si="15"/>
        <v>121740</v>
      </c>
      <c r="F59" s="58">
        <f>5579750*1.2</f>
        <v>6695700</v>
      </c>
      <c r="G59" s="165">
        <f t="shared" si="13"/>
        <v>122340</v>
      </c>
      <c r="H59" s="58">
        <v>6728700</v>
      </c>
      <c r="I59" s="58"/>
      <c r="J59" s="58"/>
      <c r="K59" s="59" t="s">
        <v>21</v>
      </c>
      <c r="L59" s="141"/>
    </row>
    <row r="60" spans="1:12" ht="15.75" thickBot="1" x14ac:dyDescent="0.3">
      <c r="A60" s="114" t="s">
        <v>107</v>
      </c>
      <c r="B60" s="115">
        <v>64.5</v>
      </c>
      <c r="C60" s="160">
        <f>D60/B60</f>
        <v>109946.4</v>
      </c>
      <c r="D60" s="117">
        <f>5909619*1.2</f>
        <v>7091542.7999999998</v>
      </c>
      <c r="E60" s="160">
        <f t="shared" si="15"/>
        <v>110546.4</v>
      </c>
      <c r="F60" s="117">
        <f>5941869*1.2</f>
        <v>7130242.7999999998</v>
      </c>
      <c r="G60" s="179"/>
      <c r="H60" s="179"/>
      <c r="I60" s="179"/>
      <c r="J60" s="179"/>
      <c r="K60" s="118" t="s">
        <v>21</v>
      </c>
    </row>
    <row r="61" spans="1:12" ht="15.75" thickBot="1" x14ac:dyDescent="0.3">
      <c r="A61" s="114" t="s">
        <v>108</v>
      </c>
      <c r="B61" s="115">
        <v>64.5</v>
      </c>
      <c r="C61" s="160">
        <f>D61/B61</f>
        <v>112346.4</v>
      </c>
      <c r="D61" s="117">
        <f>6038619*1.2</f>
        <v>7246342.7999999998</v>
      </c>
      <c r="E61" s="160">
        <f>F61/B61</f>
        <v>112946.4</v>
      </c>
      <c r="F61" s="117">
        <f>6070869*1.2</f>
        <v>7285042.7999999998</v>
      </c>
      <c r="G61" s="186">
        <f>H61/B61</f>
        <v>113546.4</v>
      </c>
      <c r="H61" s="187">
        <f>6103119*1.2</f>
        <v>7323742.7999999998</v>
      </c>
      <c r="I61" s="179"/>
      <c r="J61" s="179"/>
      <c r="K61" s="118" t="s">
        <v>21</v>
      </c>
    </row>
    <row r="63" spans="1:12" ht="19.5" thickBot="1" x14ac:dyDescent="0.35">
      <c r="A63" s="21" t="s">
        <v>118</v>
      </c>
      <c r="B63" s="2"/>
      <c r="C63" s="2"/>
      <c r="D63" s="2"/>
      <c r="E63" s="3"/>
      <c r="F63" s="3"/>
      <c r="G63" s="3"/>
      <c r="H63" s="3"/>
      <c r="I63" s="3"/>
      <c r="J63" s="3"/>
      <c r="K63" s="3"/>
    </row>
    <row r="64" spans="1:12" ht="45.75" thickBot="1" x14ac:dyDescent="0.3">
      <c r="A64" s="4" t="s">
        <v>0</v>
      </c>
      <c r="B64" s="5" t="s">
        <v>1</v>
      </c>
      <c r="C64" s="5" t="s">
        <v>8</v>
      </c>
      <c r="D64" s="5" t="s">
        <v>3</v>
      </c>
      <c r="E64" s="5" t="s">
        <v>7</v>
      </c>
      <c r="F64" s="5" t="s">
        <v>3</v>
      </c>
      <c r="G64" s="5" t="s">
        <v>6</v>
      </c>
      <c r="H64" s="5" t="s">
        <v>3</v>
      </c>
      <c r="I64" s="5" t="s">
        <v>5</v>
      </c>
      <c r="J64" s="5" t="s">
        <v>3</v>
      </c>
      <c r="K64" s="6" t="s">
        <v>4</v>
      </c>
    </row>
    <row r="65" spans="1:15" ht="15.75" thickBot="1" x14ac:dyDescent="0.3">
      <c r="A65" s="114" t="s">
        <v>27</v>
      </c>
      <c r="B65" s="115">
        <v>55.5</v>
      </c>
      <c r="C65" s="159">
        <f>D65/B65</f>
        <v>95902.5</v>
      </c>
      <c r="D65" s="116">
        <v>5322588.75</v>
      </c>
      <c r="E65" s="159">
        <f>F65/B65</f>
        <v>96377.5</v>
      </c>
      <c r="F65" s="117">
        <v>5348951.25</v>
      </c>
      <c r="G65" s="159">
        <f>H65/B65</f>
        <v>96852.5</v>
      </c>
      <c r="H65" s="117">
        <v>5375313.75</v>
      </c>
      <c r="I65" s="160">
        <f>J65/B65</f>
        <v>97327.5</v>
      </c>
      <c r="J65" s="117">
        <v>5401676.25</v>
      </c>
      <c r="K65" s="118" t="s">
        <v>46</v>
      </c>
    </row>
    <row r="66" spans="1:15" x14ac:dyDescent="0.25">
      <c r="A66" s="26" t="s">
        <v>58</v>
      </c>
      <c r="B66" s="75">
        <v>21.3</v>
      </c>
      <c r="C66" s="161"/>
      <c r="D66" s="138"/>
      <c r="E66" s="162">
        <f t="shared" ref="E66:E75" si="16">F66/B66</f>
        <v>134482.94999999998</v>
      </c>
      <c r="F66" s="53">
        <v>2864486.835</v>
      </c>
      <c r="G66" s="162">
        <f t="shared" ref="G66:G80" si="17">H66/B66</f>
        <v>132253.29999999999</v>
      </c>
      <c r="H66" s="53">
        <v>2816995.29</v>
      </c>
      <c r="I66" s="53"/>
      <c r="J66" s="53"/>
      <c r="K66" s="113" t="s">
        <v>21</v>
      </c>
    </row>
    <row r="67" spans="1:15" x14ac:dyDescent="0.25">
      <c r="A67" s="26" t="s">
        <v>59</v>
      </c>
      <c r="B67" s="112">
        <v>37</v>
      </c>
      <c r="C67" s="163">
        <f t="shared" ref="C67:C75" si="18">D67/B67</f>
        <v>108727.5</v>
      </c>
      <c r="D67" s="55">
        <v>4022917.5</v>
      </c>
      <c r="E67" s="163">
        <f t="shared" si="16"/>
        <v>109202.5</v>
      </c>
      <c r="F67" s="55">
        <v>4040492.5</v>
      </c>
      <c r="G67" s="163">
        <f t="shared" si="17"/>
        <v>109677.5</v>
      </c>
      <c r="H67" s="54">
        <v>4058067.5</v>
      </c>
      <c r="I67" s="54"/>
      <c r="J67" s="54"/>
      <c r="K67" s="113" t="s">
        <v>21</v>
      </c>
    </row>
    <row r="68" spans="1:15" x14ac:dyDescent="0.25">
      <c r="A68" s="26" t="s">
        <v>40</v>
      </c>
      <c r="B68" s="112">
        <v>55</v>
      </c>
      <c r="C68" s="164">
        <f t="shared" si="18"/>
        <v>96766.05</v>
      </c>
      <c r="D68" s="55">
        <v>5322132.75</v>
      </c>
      <c r="E68" s="164">
        <f t="shared" si="16"/>
        <v>97241.05</v>
      </c>
      <c r="F68" s="55">
        <v>5348257.75</v>
      </c>
      <c r="G68" s="164">
        <f t="shared" si="17"/>
        <v>96852.5</v>
      </c>
      <c r="H68" s="54">
        <v>5326887.5</v>
      </c>
      <c r="I68" s="54"/>
      <c r="J68" s="54"/>
      <c r="K68" s="113" t="s">
        <v>21</v>
      </c>
    </row>
    <row r="69" spans="1:15" ht="15.75" thickBot="1" x14ac:dyDescent="0.3">
      <c r="A69" s="15" t="s">
        <v>41</v>
      </c>
      <c r="B69" s="60">
        <v>64.8</v>
      </c>
      <c r="C69" s="165">
        <f t="shared" si="18"/>
        <v>87040.9</v>
      </c>
      <c r="D69" s="119">
        <v>5640250.3199999994</v>
      </c>
      <c r="E69" s="165">
        <f t="shared" si="16"/>
        <v>87515.9</v>
      </c>
      <c r="F69" s="120">
        <v>5671030.3199999994</v>
      </c>
      <c r="G69" s="165">
        <f t="shared" si="17"/>
        <v>87257.5</v>
      </c>
      <c r="H69" s="58">
        <v>5654286</v>
      </c>
      <c r="I69" s="74"/>
      <c r="J69" s="58"/>
      <c r="K69" s="59" t="s">
        <v>21</v>
      </c>
    </row>
    <row r="70" spans="1:15" x14ac:dyDescent="0.25">
      <c r="A70" s="73" t="s">
        <v>50</v>
      </c>
      <c r="B70" s="75">
        <v>32.799999999999997</v>
      </c>
      <c r="C70" s="166">
        <f t="shared" si="18"/>
        <v>110627.5</v>
      </c>
      <c r="D70" s="53">
        <v>3628581.9999999995</v>
      </c>
      <c r="E70" s="167">
        <f t="shared" si="16"/>
        <v>111102.5</v>
      </c>
      <c r="F70" s="53">
        <v>3644161.9999999995</v>
      </c>
      <c r="G70" s="167">
        <f t="shared" si="17"/>
        <v>111577.5</v>
      </c>
      <c r="H70" s="55">
        <v>3659741.9999999995</v>
      </c>
      <c r="I70" s="53"/>
      <c r="J70" s="53"/>
      <c r="K70" s="76" t="s">
        <v>46</v>
      </c>
    </row>
    <row r="71" spans="1:15" x14ac:dyDescent="0.25">
      <c r="A71" s="26" t="s">
        <v>51</v>
      </c>
      <c r="B71" s="57">
        <v>34</v>
      </c>
      <c r="C71" s="167">
        <f t="shared" si="18"/>
        <v>110627.5</v>
      </c>
      <c r="D71" s="55">
        <v>3761335</v>
      </c>
      <c r="E71" s="167">
        <f t="shared" si="16"/>
        <v>111102.5</v>
      </c>
      <c r="F71" s="55">
        <v>3777485</v>
      </c>
      <c r="G71" s="167">
        <f t="shared" si="17"/>
        <v>111577.5</v>
      </c>
      <c r="H71" s="55">
        <v>3793635</v>
      </c>
      <c r="I71" s="55"/>
      <c r="J71" s="55"/>
      <c r="K71" s="56" t="s">
        <v>46</v>
      </c>
    </row>
    <row r="72" spans="1:15" x14ac:dyDescent="0.25">
      <c r="A72" s="26" t="s">
        <v>51</v>
      </c>
      <c r="B72" s="57">
        <v>37</v>
      </c>
      <c r="C72" s="167">
        <f t="shared" si="18"/>
        <v>108727.5</v>
      </c>
      <c r="D72" s="55">
        <v>4022917.5</v>
      </c>
      <c r="E72" s="167">
        <f t="shared" si="16"/>
        <v>109202.5</v>
      </c>
      <c r="F72" s="55">
        <v>4040492.5</v>
      </c>
      <c r="G72" s="167">
        <f t="shared" si="17"/>
        <v>109677.5</v>
      </c>
      <c r="H72" s="55">
        <v>4058067.5</v>
      </c>
      <c r="I72" s="55"/>
      <c r="J72" s="55"/>
      <c r="K72" s="56" t="s">
        <v>46</v>
      </c>
    </row>
    <row r="73" spans="1:15" x14ac:dyDescent="0.25">
      <c r="A73" s="26" t="s">
        <v>52</v>
      </c>
      <c r="B73" s="57">
        <v>51.1</v>
      </c>
      <c r="C73" s="167">
        <f t="shared" si="18"/>
        <v>98752.5</v>
      </c>
      <c r="D73" s="55">
        <v>5046252.75</v>
      </c>
      <c r="E73" s="167">
        <f t="shared" si="16"/>
        <v>99227.5</v>
      </c>
      <c r="F73" s="55">
        <v>5070525.25</v>
      </c>
      <c r="G73" s="167">
        <f t="shared" si="17"/>
        <v>99702.5</v>
      </c>
      <c r="H73" s="55">
        <v>5094797.75</v>
      </c>
      <c r="I73" s="55"/>
      <c r="J73" s="55"/>
      <c r="K73" s="56" t="s">
        <v>46</v>
      </c>
    </row>
    <row r="74" spans="1:15" x14ac:dyDescent="0.25">
      <c r="A74" s="26" t="s">
        <v>51</v>
      </c>
      <c r="B74" s="57">
        <v>55</v>
      </c>
      <c r="C74" s="167">
        <f t="shared" si="18"/>
        <v>95902.5</v>
      </c>
      <c r="D74" s="55">
        <v>5274637.5</v>
      </c>
      <c r="E74" s="167">
        <f t="shared" si="16"/>
        <v>96377.5</v>
      </c>
      <c r="F74" s="55">
        <v>5300762.5</v>
      </c>
      <c r="G74" s="167">
        <f t="shared" si="17"/>
        <v>96852.5</v>
      </c>
      <c r="H74" s="55">
        <v>5326887.5</v>
      </c>
      <c r="I74" s="55"/>
      <c r="J74" s="55"/>
      <c r="K74" s="56" t="s">
        <v>46</v>
      </c>
    </row>
    <row r="75" spans="1:15" ht="15.75" thickBot="1" x14ac:dyDescent="0.3">
      <c r="A75" s="77" t="s">
        <v>52</v>
      </c>
      <c r="B75" s="68">
        <v>56.5</v>
      </c>
      <c r="C75" s="168">
        <f t="shared" si="18"/>
        <v>95902.5</v>
      </c>
      <c r="D75" s="119">
        <v>5418491.25</v>
      </c>
      <c r="E75" s="165">
        <f t="shared" si="16"/>
        <v>96377.5</v>
      </c>
      <c r="F75" s="120">
        <v>5445328.75</v>
      </c>
      <c r="G75" s="165">
        <f t="shared" si="17"/>
        <v>96852.5</v>
      </c>
      <c r="H75" s="58">
        <v>5472166.25</v>
      </c>
      <c r="I75" s="169"/>
      <c r="J75" s="78"/>
      <c r="K75" s="69" t="s">
        <v>46</v>
      </c>
    </row>
    <row r="76" spans="1:15" x14ac:dyDescent="0.25">
      <c r="A76" s="73" t="s">
        <v>69</v>
      </c>
      <c r="B76" s="75">
        <v>21.3</v>
      </c>
      <c r="C76" s="53"/>
      <c r="D76" s="53"/>
      <c r="E76" s="166">
        <f t="shared" ref="E76:E81" si="19">F76/B76</f>
        <v>131778.29999999999</v>
      </c>
      <c r="F76" s="53">
        <f>2954608.2*0.95</f>
        <v>2806877.79</v>
      </c>
      <c r="G76" s="166">
        <f t="shared" si="17"/>
        <v>132253.29999999999</v>
      </c>
      <c r="H76" s="53">
        <v>2816995.29</v>
      </c>
      <c r="I76" s="53"/>
      <c r="J76" s="53"/>
      <c r="K76" s="76" t="s">
        <v>21</v>
      </c>
      <c r="O76" s="16"/>
    </row>
    <row r="77" spans="1:15" x14ac:dyDescent="0.25">
      <c r="A77" s="26" t="s">
        <v>70</v>
      </c>
      <c r="B77" s="57">
        <v>24.3</v>
      </c>
      <c r="C77" s="55"/>
      <c r="D77" s="55"/>
      <c r="E77" s="167">
        <f t="shared" si="19"/>
        <v>129094.62599999999</v>
      </c>
      <c r="F77" s="55">
        <f>3302104.644*0.95</f>
        <v>3136999.4117999999</v>
      </c>
      <c r="G77" s="167">
        <f t="shared" si="17"/>
        <v>129569.62599999999</v>
      </c>
      <c r="H77" s="55">
        <f>3314254.644*0.95</f>
        <v>3148541.9117999999</v>
      </c>
      <c r="I77" s="55"/>
      <c r="J77" s="55"/>
      <c r="K77" s="56" t="s">
        <v>21</v>
      </c>
      <c r="O77" s="16"/>
    </row>
    <row r="78" spans="1:15" x14ac:dyDescent="0.25">
      <c r="A78" s="26" t="s">
        <v>74</v>
      </c>
      <c r="B78" s="57">
        <v>37</v>
      </c>
      <c r="C78" s="55"/>
      <c r="D78" s="55"/>
      <c r="E78" s="167">
        <f t="shared" si="19"/>
        <v>109202.5</v>
      </c>
      <c r="F78" s="55">
        <f>4253150*0.95</f>
        <v>4040492.5</v>
      </c>
      <c r="G78" s="167">
        <f t="shared" si="17"/>
        <v>109677.5</v>
      </c>
      <c r="H78" s="55">
        <v>4058067.5</v>
      </c>
      <c r="I78" s="55"/>
      <c r="J78" s="55"/>
      <c r="K78" s="56" t="s">
        <v>21</v>
      </c>
      <c r="O78" s="16"/>
    </row>
    <row r="79" spans="1:15" x14ac:dyDescent="0.25">
      <c r="A79" s="26" t="s">
        <v>70</v>
      </c>
      <c r="B79" s="57">
        <v>37.700000000000003</v>
      </c>
      <c r="C79" s="55"/>
      <c r="D79" s="55"/>
      <c r="E79" s="167">
        <f t="shared" si="19"/>
        <v>109202.49999999999</v>
      </c>
      <c r="F79" s="55">
        <f>4333615*0.95</f>
        <v>4116934.25</v>
      </c>
      <c r="G79" s="167">
        <f t="shared" si="17"/>
        <v>109677.49999999999</v>
      </c>
      <c r="H79" s="55">
        <v>4134841.75</v>
      </c>
      <c r="I79" s="55"/>
      <c r="J79" s="55"/>
      <c r="K79" s="56" t="s">
        <v>21</v>
      </c>
      <c r="O79" s="16"/>
    </row>
    <row r="80" spans="1:15" ht="15.75" thickBot="1" x14ac:dyDescent="0.3">
      <c r="A80" s="77" t="s">
        <v>74</v>
      </c>
      <c r="B80" s="60">
        <v>55</v>
      </c>
      <c r="C80" s="58"/>
      <c r="D80" s="58"/>
      <c r="E80" s="165">
        <f t="shared" si="19"/>
        <v>96377.5</v>
      </c>
      <c r="F80" s="58">
        <f>5579750*0.95</f>
        <v>5300762.5</v>
      </c>
      <c r="G80" s="165">
        <f t="shared" si="17"/>
        <v>96852.5</v>
      </c>
      <c r="H80" s="58">
        <v>5326887.5</v>
      </c>
      <c r="I80" s="58"/>
      <c r="J80" s="58"/>
      <c r="K80" s="59" t="s">
        <v>21</v>
      </c>
      <c r="O80" s="16"/>
    </row>
    <row r="81" spans="1:12" ht="15.75" thickBot="1" x14ac:dyDescent="0.3">
      <c r="A81" s="114" t="s">
        <v>107</v>
      </c>
      <c r="B81" s="115">
        <v>64.5</v>
      </c>
      <c r="C81" s="160">
        <f>D81/B81</f>
        <v>87040.9</v>
      </c>
      <c r="D81" s="117">
        <f>5909619*0.95</f>
        <v>5614138.0499999998</v>
      </c>
      <c r="E81" s="160">
        <f t="shared" si="19"/>
        <v>87515.9</v>
      </c>
      <c r="F81" s="117">
        <f>5941869*0.95</f>
        <v>5644775.5499999998</v>
      </c>
      <c r="G81" s="179"/>
      <c r="H81" s="179"/>
      <c r="I81" s="179"/>
      <c r="J81" s="179"/>
      <c r="K81" s="118"/>
    </row>
    <row r="82" spans="1:12" ht="15.75" thickBot="1" x14ac:dyDescent="0.3">
      <c r="A82" s="114" t="s">
        <v>108</v>
      </c>
      <c r="B82" s="115">
        <v>64.5</v>
      </c>
      <c r="C82" s="160">
        <f>D82/B82</f>
        <v>88940.9</v>
      </c>
      <c r="D82" s="117">
        <f>6038619*0.95</f>
        <v>5736688.0499999998</v>
      </c>
      <c r="E82" s="160">
        <f>F82/B82</f>
        <v>89415.9</v>
      </c>
      <c r="F82" s="117">
        <f>6070869*0.95</f>
        <v>5767325.5499999998</v>
      </c>
      <c r="G82" s="186">
        <f>H82/B82</f>
        <v>89890.9</v>
      </c>
      <c r="H82" s="187">
        <f>6103119*0.95</f>
        <v>5797963.0499999998</v>
      </c>
      <c r="I82" s="179"/>
      <c r="J82" s="179"/>
      <c r="K82" s="118" t="s">
        <v>21</v>
      </c>
    </row>
    <row r="83" spans="1:12" ht="15.75" thickBot="1" x14ac:dyDescent="0.3"/>
    <row r="84" spans="1:12" ht="15.75" x14ac:dyDescent="0.25">
      <c r="C84" s="203" t="s">
        <v>76</v>
      </c>
      <c r="D84" s="204"/>
      <c r="E84" s="204"/>
      <c r="F84" s="204"/>
      <c r="G84" s="204"/>
      <c r="H84" s="205"/>
      <c r="I84" s="203" t="s">
        <v>77</v>
      </c>
      <c r="J84" s="204"/>
      <c r="K84" s="204"/>
      <c r="L84" s="212"/>
    </row>
    <row r="85" spans="1:12" ht="15.75" x14ac:dyDescent="0.25">
      <c r="C85" s="206" t="s">
        <v>79</v>
      </c>
      <c r="D85" s="207" t="s">
        <v>80</v>
      </c>
      <c r="E85" s="208" t="s">
        <v>81</v>
      </c>
      <c r="F85" s="207"/>
      <c r="G85" s="208" t="s">
        <v>95</v>
      </c>
      <c r="H85" s="209"/>
      <c r="I85" s="182" t="s">
        <v>82</v>
      </c>
      <c r="J85" s="210" t="s">
        <v>81</v>
      </c>
      <c r="K85" s="211"/>
      <c r="L85" s="185" t="s">
        <v>106</v>
      </c>
    </row>
    <row r="86" spans="1:12" ht="78.75" x14ac:dyDescent="0.25">
      <c r="C86" s="143" t="s">
        <v>84</v>
      </c>
      <c r="D86" s="144" t="s">
        <v>85</v>
      </c>
      <c r="E86" s="144" t="s">
        <v>84</v>
      </c>
      <c r="F86" s="144" t="s">
        <v>85</v>
      </c>
      <c r="G86" s="144" t="s">
        <v>86</v>
      </c>
      <c r="H86" s="145" t="s">
        <v>87</v>
      </c>
      <c r="I86" s="143" t="s">
        <v>83</v>
      </c>
      <c r="J86" s="144" t="s">
        <v>88</v>
      </c>
      <c r="K86" s="183" t="s">
        <v>83</v>
      </c>
      <c r="L86" s="145" t="s">
        <v>105</v>
      </c>
    </row>
    <row r="87" spans="1:12" ht="16.5" thickBot="1" x14ac:dyDescent="0.3">
      <c r="C87" s="146">
        <v>1</v>
      </c>
      <c r="D87" s="147">
        <v>2</v>
      </c>
      <c r="E87" s="147">
        <v>3</v>
      </c>
      <c r="F87" s="147">
        <v>4</v>
      </c>
      <c r="G87" s="147">
        <v>5</v>
      </c>
      <c r="H87" s="148">
        <v>6</v>
      </c>
      <c r="I87" s="146">
        <v>7</v>
      </c>
      <c r="J87" s="147">
        <v>8</v>
      </c>
      <c r="K87" s="184">
        <v>9</v>
      </c>
      <c r="L87" s="148">
        <v>10</v>
      </c>
    </row>
  </sheetData>
  <mergeCells count="6">
    <mergeCell ref="C84:H84"/>
    <mergeCell ref="C85:D85"/>
    <mergeCell ref="E85:F85"/>
    <mergeCell ref="G85:H85"/>
    <mergeCell ref="J85:K85"/>
    <mergeCell ref="I84:L84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1"/>
  <sheetViews>
    <sheetView zoomScale="90" zoomScaleNormal="90" workbookViewId="0">
      <selection activeCell="K40" sqref="K40"/>
    </sheetView>
  </sheetViews>
  <sheetFormatPr defaultColWidth="8.85546875" defaultRowHeight="15" x14ac:dyDescent="0.25"/>
  <cols>
    <col min="1" max="1" width="14.42578125" style="1" customWidth="1"/>
    <col min="2" max="2" width="10" customWidth="1"/>
    <col min="3" max="3" width="12.7109375" customWidth="1"/>
    <col min="4" max="4" width="12.42578125" customWidth="1"/>
    <col min="5" max="5" width="14.28515625" customWidth="1"/>
    <col min="6" max="6" width="14.7109375" customWidth="1"/>
    <col min="7" max="7" width="20" customWidth="1"/>
    <col min="8" max="8" width="12.7109375" customWidth="1"/>
    <col min="9" max="9" width="11.85546875" customWidth="1"/>
    <col min="10" max="10" width="16.5703125" customWidth="1"/>
    <col min="11" max="11" width="12.28515625" customWidth="1"/>
    <col min="13" max="13" width="8.85546875" customWidth="1"/>
  </cols>
  <sheetData>
    <row r="1" spans="1:10" s="2" customFormat="1" ht="19.5" thickBot="1" x14ac:dyDescent="0.35">
      <c r="A1" s="21" t="s">
        <v>128</v>
      </c>
      <c r="E1" s="3"/>
      <c r="F1" s="3"/>
      <c r="G1" s="3"/>
      <c r="H1" s="3"/>
      <c r="I1" s="3"/>
      <c r="J1" s="3"/>
    </row>
    <row r="2" spans="1:10" s="33" customFormat="1" ht="45" x14ac:dyDescent="0.25">
      <c r="A2" s="27" t="s">
        <v>0</v>
      </c>
      <c r="B2" s="28" t="s">
        <v>31</v>
      </c>
      <c r="C2" s="29" t="s">
        <v>32</v>
      </c>
      <c r="D2" s="30" t="s">
        <v>33</v>
      </c>
      <c r="E2" s="29" t="s">
        <v>34</v>
      </c>
      <c r="F2" s="29" t="s">
        <v>33</v>
      </c>
      <c r="G2" s="66" t="s">
        <v>35</v>
      </c>
    </row>
    <row r="3" spans="1:10" x14ac:dyDescent="0.25">
      <c r="A3" s="42" t="s">
        <v>101</v>
      </c>
      <c r="B3" s="43">
        <v>20.67</v>
      </c>
      <c r="C3" s="44">
        <f>D3/B3</f>
        <v>128149.99999999999</v>
      </c>
      <c r="D3" s="44">
        <v>2648860.5</v>
      </c>
      <c r="E3" s="11"/>
      <c r="F3" s="11"/>
      <c r="G3" s="45" t="s">
        <v>10</v>
      </c>
      <c r="I3" s="67"/>
    </row>
    <row r="4" spans="1:10" s="33" customFormat="1" x14ac:dyDescent="0.25">
      <c r="A4" s="40" t="s">
        <v>37</v>
      </c>
      <c r="B4" s="35">
        <v>38.25</v>
      </c>
      <c r="C4" s="170">
        <f t="shared" ref="C4:C25" si="0">D4/B4</f>
        <v>107250.00000000001</v>
      </c>
      <c r="D4" s="11">
        <v>4102312.5000000005</v>
      </c>
      <c r="E4" s="171">
        <f>F4/B4</f>
        <v>108350.00000000001</v>
      </c>
      <c r="F4" s="11">
        <v>4144387.5000000005</v>
      </c>
      <c r="G4" s="36" t="s">
        <v>47</v>
      </c>
      <c r="I4" s="67"/>
      <c r="J4"/>
    </row>
    <row r="5" spans="1:10" s="33" customFormat="1" x14ac:dyDescent="0.25">
      <c r="A5" s="40" t="s">
        <v>38</v>
      </c>
      <c r="B5" s="35">
        <v>43.2</v>
      </c>
      <c r="C5" s="170">
        <f t="shared" si="0"/>
        <v>101200.00000000001</v>
      </c>
      <c r="D5" s="11">
        <v>4371840.0000000009</v>
      </c>
      <c r="E5" s="171">
        <f t="shared" ref="E5:E25" si="1">F5/B5</f>
        <v>102300.00000000001</v>
      </c>
      <c r="F5" s="11">
        <v>4419360.0000000009</v>
      </c>
      <c r="G5" s="36" t="s">
        <v>47</v>
      </c>
      <c r="I5" s="67"/>
      <c r="J5"/>
    </row>
    <row r="6" spans="1:10" s="33" customFormat="1" x14ac:dyDescent="0.25">
      <c r="A6" s="40" t="s">
        <v>38</v>
      </c>
      <c r="B6" s="35">
        <v>45.32</v>
      </c>
      <c r="C6" s="170">
        <f t="shared" si="0"/>
        <v>100100</v>
      </c>
      <c r="D6" s="11">
        <v>4536532</v>
      </c>
      <c r="E6" s="171">
        <f t="shared" si="1"/>
        <v>101200</v>
      </c>
      <c r="F6" s="11">
        <v>4586384</v>
      </c>
      <c r="G6" s="36" t="s">
        <v>47</v>
      </c>
      <c r="I6" s="67"/>
      <c r="J6"/>
    </row>
    <row r="7" spans="1:10" s="33" customFormat="1" x14ac:dyDescent="0.25">
      <c r="A7" s="40" t="s">
        <v>38</v>
      </c>
      <c r="B7" s="35">
        <v>48.45</v>
      </c>
      <c r="C7" s="170">
        <f t="shared" si="0"/>
        <v>96566.800000000017</v>
      </c>
      <c r="D7" s="11">
        <v>4678661.4600000009</v>
      </c>
      <c r="E7" s="171">
        <f t="shared" si="1"/>
        <v>97666.800000000017</v>
      </c>
      <c r="F7" s="11">
        <v>4731956.4600000009</v>
      </c>
      <c r="G7" s="36" t="s">
        <v>47</v>
      </c>
      <c r="I7" s="67"/>
      <c r="J7"/>
    </row>
    <row r="8" spans="1:10" s="33" customFormat="1" ht="15.75" thickBot="1" x14ac:dyDescent="0.3">
      <c r="A8" s="51" t="s">
        <v>38</v>
      </c>
      <c r="B8" s="52">
        <v>55.52</v>
      </c>
      <c r="C8" s="157">
        <f t="shared" si="0"/>
        <v>90368.3</v>
      </c>
      <c r="D8" s="22">
        <v>5017248.0160000008</v>
      </c>
      <c r="E8" s="172">
        <f t="shared" si="1"/>
        <v>91468.3</v>
      </c>
      <c r="F8" s="22">
        <v>5078320.0160000008</v>
      </c>
      <c r="G8" s="23" t="s">
        <v>47</v>
      </c>
      <c r="I8" s="67"/>
      <c r="J8"/>
    </row>
    <row r="9" spans="1:10" x14ac:dyDescent="0.25">
      <c r="A9" s="47" t="s">
        <v>42</v>
      </c>
      <c r="B9" s="48">
        <v>18.95</v>
      </c>
      <c r="C9" s="49">
        <f t="shared" si="0"/>
        <v>131450</v>
      </c>
      <c r="D9" s="44">
        <v>2490977.5</v>
      </c>
      <c r="E9" s="49">
        <f t="shared" si="1"/>
        <v>132550</v>
      </c>
      <c r="F9" s="49">
        <v>2511822.5</v>
      </c>
      <c r="G9" s="50" t="s">
        <v>10</v>
      </c>
      <c r="I9" s="67"/>
    </row>
    <row r="10" spans="1:10" x14ac:dyDescent="0.25">
      <c r="A10" s="42" t="s">
        <v>42</v>
      </c>
      <c r="B10" s="43">
        <v>20.67</v>
      </c>
      <c r="C10" s="44">
        <f t="shared" si="0"/>
        <v>128149.99999999999</v>
      </c>
      <c r="D10" s="44">
        <v>2648860.5</v>
      </c>
      <c r="E10" s="44">
        <f t="shared" si="1"/>
        <v>129249.99999999999</v>
      </c>
      <c r="F10" s="44">
        <v>2671597.5</v>
      </c>
      <c r="G10" s="45" t="s">
        <v>10</v>
      </c>
      <c r="I10" s="67"/>
    </row>
    <row r="11" spans="1:10" x14ac:dyDescent="0.25">
      <c r="A11" s="37" t="s">
        <v>43</v>
      </c>
      <c r="B11" s="38">
        <v>34.630000000000003</v>
      </c>
      <c r="C11" s="156">
        <f t="shared" si="0"/>
        <v>111324.40000000002</v>
      </c>
      <c r="D11" s="11">
        <v>3855163.972000001</v>
      </c>
      <c r="E11" s="173">
        <f t="shared" si="1"/>
        <v>112424.40000000002</v>
      </c>
      <c r="F11" s="11">
        <v>3893256.972000001</v>
      </c>
      <c r="G11" s="36" t="s">
        <v>10</v>
      </c>
      <c r="I11" s="67"/>
    </row>
    <row r="12" spans="1:10" x14ac:dyDescent="0.25">
      <c r="A12" s="40" t="s">
        <v>44</v>
      </c>
      <c r="B12" s="35">
        <v>38.25</v>
      </c>
      <c r="C12" s="170">
        <f t="shared" si="0"/>
        <v>107250.00000000001</v>
      </c>
      <c r="D12" s="11">
        <v>4102312.5000000005</v>
      </c>
      <c r="E12" s="171">
        <f t="shared" si="1"/>
        <v>108350.00000000001</v>
      </c>
      <c r="F12" s="11">
        <v>4144387.5000000005</v>
      </c>
      <c r="G12" s="36" t="s">
        <v>10</v>
      </c>
      <c r="I12" s="67"/>
    </row>
    <row r="13" spans="1:10" x14ac:dyDescent="0.25">
      <c r="A13" s="34" t="s">
        <v>43</v>
      </c>
      <c r="B13" s="35">
        <v>39</v>
      </c>
      <c r="C13" s="170">
        <f t="shared" si="0"/>
        <v>107001.40000000001</v>
      </c>
      <c r="D13" s="11">
        <v>4173054.6000000006</v>
      </c>
      <c r="E13" s="170">
        <f t="shared" si="1"/>
        <v>108101.40000000001</v>
      </c>
      <c r="F13" s="11">
        <v>4215954.6000000006</v>
      </c>
      <c r="G13" s="36" t="s">
        <v>10</v>
      </c>
      <c r="I13" s="67"/>
    </row>
    <row r="14" spans="1:10" x14ac:dyDescent="0.25">
      <c r="A14" s="37" t="s">
        <v>45</v>
      </c>
      <c r="B14" s="38">
        <v>40.89</v>
      </c>
      <c r="C14" s="156">
        <f t="shared" si="0"/>
        <v>103400</v>
      </c>
      <c r="D14" s="39">
        <v>4228026</v>
      </c>
      <c r="E14" s="173">
        <f t="shared" si="1"/>
        <v>104500</v>
      </c>
      <c r="F14" s="39">
        <v>4273005</v>
      </c>
      <c r="G14" s="9" t="s">
        <v>10</v>
      </c>
      <c r="I14" s="67"/>
    </row>
    <row r="15" spans="1:10" x14ac:dyDescent="0.25">
      <c r="A15" s="40" t="s">
        <v>45</v>
      </c>
      <c r="B15" s="35">
        <v>43.2</v>
      </c>
      <c r="C15" s="170">
        <f t="shared" si="0"/>
        <v>101200.00000000001</v>
      </c>
      <c r="D15" s="11">
        <v>4371840.0000000009</v>
      </c>
      <c r="E15" s="171">
        <f t="shared" si="1"/>
        <v>102300.00000000001</v>
      </c>
      <c r="F15" s="11">
        <v>4419360.0000000009</v>
      </c>
      <c r="G15" s="36" t="s">
        <v>10</v>
      </c>
      <c r="I15" s="67"/>
    </row>
    <row r="16" spans="1:10" x14ac:dyDescent="0.25">
      <c r="A16" s="40" t="s">
        <v>45</v>
      </c>
      <c r="B16" s="35">
        <v>45.32</v>
      </c>
      <c r="C16" s="170">
        <f t="shared" si="0"/>
        <v>100100</v>
      </c>
      <c r="D16" s="11">
        <v>4536532</v>
      </c>
      <c r="E16" s="171">
        <f t="shared" si="1"/>
        <v>101200</v>
      </c>
      <c r="F16" s="11">
        <v>4586384</v>
      </c>
      <c r="G16" s="36" t="s">
        <v>10</v>
      </c>
      <c r="I16" s="67"/>
    </row>
    <row r="17" spans="1:11" x14ac:dyDescent="0.25">
      <c r="A17" s="40" t="s">
        <v>45</v>
      </c>
      <c r="B17" s="35">
        <v>48.45</v>
      </c>
      <c r="C17" s="170">
        <f t="shared" si="0"/>
        <v>96566.800000000017</v>
      </c>
      <c r="D17" s="11">
        <v>4678661.4600000009</v>
      </c>
      <c r="E17" s="171">
        <f t="shared" si="1"/>
        <v>97666.800000000017</v>
      </c>
      <c r="F17" s="11">
        <v>4731956.4600000009</v>
      </c>
      <c r="G17" s="36" t="s">
        <v>10</v>
      </c>
      <c r="I17" s="67"/>
    </row>
    <row r="18" spans="1:11" ht="15.75" thickBot="1" x14ac:dyDescent="0.3">
      <c r="A18" s="51" t="s">
        <v>45</v>
      </c>
      <c r="B18" s="52">
        <v>55.52</v>
      </c>
      <c r="C18" s="157">
        <f t="shared" si="0"/>
        <v>90368.3</v>
      </c>
      <c r="D18" s="22">
        <v>5017248.0160000008</v>
      </c>
      <c r="E18" s="172">
        <f t="shared" si="1"/>
        <v>91468.3</v>
      </c>
      <c r="F18" s="22">
        <v>5078320.0160000008</v>
      </c>
      <c r="G18" s="23" t="s">
        <v>10</v>
      </c>
      <c r="I18" s="67"/>
    </row>
    <row r="19" spans="1:11" x14ac:dyDescent="0.25">
      <c r="A19" s="47" t="s">
        <v>71</v>
      </c>
      <c r="B19" s="48">
        <v>17</v>
      </c>
      <c r="C19" s="49">
        <f t="shared" si="0"/>
        <v>137610</v>
      </c>
      <c r="D19" s="49">
        <v>2339370</v>
      </c>
      <c r="E19" s="49">
        <f t="shared" si="1"/>
        <v>138710</v>
      </c>
      <c r="F19" s="49">
        <v>2358070</v>
      </c>
      <c r="G19" s="50" t="s">
        <v>10</v>
      </c>
      <c r="I19" s="67"/>
    </row>
    <row r="20" spans="1:11" x14ac:dyDescent="0.25">
      <c r="A20" s="140" t="s">
        <v>71</v>
      </c>
      <c r="B20" s="43">
        <v>17.3</v>
      </c>
      <c r="C20" s="44">
        <f t="shared" si="0"/>
        <v>137610</v>
      </c>
      <c r="D20" s="44">
        <v>2380653</v>
      </c>
      <c r="E20" s="44">
        <f t="shared" si="1"/>
        <v>138710</v>
      </c>
      <c r="F20" s="44">
        <v>2399683</v>
      </c>
      <c r="G20" s="45" t="s">
        <v>10</v>
      </c>
      <c r="I20" s="67"/>
    </row>
    <row r="21" spans="1:11" x14ac:dyDescent="0.25">
      <c r="A21" s="139" t="s">
        <v>71</v>
      </c>
      <c r="B21" s="43">
        <v>20</v>
      </c>
      <c r="C21" s="44">
        <f t="shared" si="0"/>
        <v>132110</v>
      </c>
      <c r="D21" s="44">
        <v>2642200</v>
      </c>
      <c r="E21" s="44">
        <f t="shared" si="1"/>
        <v>133210</v>
      </c>
      <c r="F21" s="44">
        <v>2664200</v>
      </c>
      <c r="G21" s="45" t="s">
        <v>10</v>
      </c>
      <c r="I21" s="67"/>
    </row>
    <row r="22" spans="1:11" x14ac:dyDescent="0.25">
      <c r="A22" s="140" t="s">
        <v>71</v>
      </c>
      <c r="B22" s="43">
        <v>20.3</v>
      </c>
      <c r="C22" s="44">
        <f t="shared" si="0"/>
        <v>132110</v>
      </c>
      <c r="D22" s="44">
        <v>2681833</v>
      </c>
      <c r="E22" s="44">
        <f t="shared" si="1"/>
        <v>133210</v>
      </c>
      <c r="F22" s="44">
        <v>2704163</v>
      </c>
      <c r="G22" s="45" t="s">
        <v>10</v>
      </c>
      <c r="I22" s="67"/>
    </row>
    <row r="23" spans="1:11" x14ac:dyDescent="0.25">
      <c r="A23" s="40" t="s">
        <v>72</v>
      </c>
      <c r="B23" s="35">
        <v>42.1</v>
      </c>
      <c r="C23" s="170">
        <f t="shared" si="0"/>
        <v>101200</v>
      </c>
      <c r="D23" s="11">
        <v>4260520</v>
      </c>
      <c r="E23" s="171">
        <f t="shared" si="1"/>
        <v>102300</v>
      </c>
      <c r="F23" s="11">
        <v>4306830</v>
      </c>
      <c r="G23" s="36" t="s">
        <v>10</v>
      </c>
      <c r="I23" s="67"/>
    </row>
    <row r="24" spans="1:11" x14ac:dyDescent="0.25">
      <c r="A24" s="37" t="s">
        <v>73</v>
      </c>
      <c r="B24" s="35">
        <v>46.7</v>
      </c>
      <c r="C24" s="170">
        <f t="shared" si="0"/>
        <v>100100</v>
      </c>
      <c r="D24" s="11">
        <v>4674670</v>
      </c>
      <c r="E24" s="171">
        <f t="shared" si="1"/>
        <v>101200</v>
      </c>
      <c r="F24" s="11">
        <v>4726040</v>
      </c>
      <c r="G24" s="36" t="s">
        <v>10</v>
      </c>
      <c r="I24" s="67"/>
    </row>
    <row r="25" spans="1:11" ht="15.75" thickBot="1" x14ac:dyDescent="0.3">
      <c r="A25" s="51" t="s">
        <v>73</v>
      </c>
      <c r="B25" s="52">
        <v>57.1</v>
      </c>
      <c r="C25" s="157">
        <f t="shared" si="0"/>
        <v>90368.3</v>
      </c>
      <c r="D25" s="22">
        <v>5160029.9300000006</v>
      </c>
      <c r="E25" s="172">
        <f t="shared" si="1"/>
        <v>91468.3</v>
      </c>
      <c r="F25" s="22">
        <v>5222839.9300000006</v>
      </c>
      <c r="G25" s="23" t="s">
        <v>10</v>
      </c>
      <c r="I25" s="67"/>
    </row>
    <row r="27" spans="1:11" ht="19.5" thickBot="1" x14ac:dyDescent="0.35">
      <c r="A27" s="21" t="s">
        <v>129</v>
      </c>
      <c r="B27" s="2"/>
      <c r="C27" s="2"/>
      <c r="D27" s="2"/>
      <c r="E27" s="3"/>
      <c r="F27" s="3"/>
      <c r="G27" s="3"/>
      <c r="H27" s="3"/>
      <c r="I27" s="3"/>
      <c r="J27" s="3"/>
      <c r="K27" s="2"/>
    </row>
    <row r="28" spans="1:11" ht="45" x14ac:dyDescent="0.25">
      <c r="A28" s="27" t="s">
        <v>0</v>
      </c>
      <c r="B28" s="28" t="s">
        <v>31</v>
      </c>
      <c r="C28" s="29" t="s">
        <v>32</v>
      </c>
      <c r="D28" s="30" t="s">
        <v>33</v>
      </c>
      <c r="E28" s="29" t="s">
        <v>34</v>
      </c>
      <c r="F28" s="29" t="s">
        <v>33</v>
      </c>
      <c r="G28" s="66" t="s">
        <v>35</v>
      </c>
      <c r="H28" s="33"/>
      <c r="I28" s="33"/>
      <c r="J28" s="33"/>
      <c r="K28" s="33"/>
    </row>
    <row r="29" spans="1:11" x14ac:dyDescent="0.25">
      <c r="A29" s="42" t="s">
        <v>101</v>
      </c>
      <c r="B29" s="43">
        <v>20.67</v>
      </c>
      <c r="C29" s="44">
        <f>D29/B29</f>
        <v>125820.00000000001</v>
      </c>
      <c r="D29" s="44">
        <v>2600699.4000000004</v>
      </c>
      <c r="E29" s="11"/>
      <c r="F29" s="11"/>
      <c r="G29" s="45" t="s">
        <v>10</v>
      </c>
      <c r="I29" s="67"/>
    </row>
    <row r="30" spans="1:11" x14ac:dyDescent="0.25">
      <c r="A30" s="40" t="s">
        <v>37</v>
      </c>
      <c r="B30" s="35">
        <v>38.25</v>
      </c>
      <c r="C30" s="170">
        <f t="shared" ref="C30:C51" si="2">D30/B30</f>
        <v>105300.00000000001</v>
      </c>
      <c r="D30" s="11">
        <v>4027725.0000000005</v>
      </c>
      <c r="E30" s="171">
        <f>F30/B30</f>
        <v>106380.00000000001</v>
      </c>
      <c r="F30" s="11">
        <v>4069035.0000000005</v>
      </c>
      <c r="G30" s="36" t="s">
        <v>47</v>
      </c>
      <c r="H30" s="33"/>
      <c r="I30" s="67"/>
      <c r="K30" s="33"/>
    </row>
    <row r="31" spans="1:11" x14ac:dyDescent="0.25">
      <c r="A31" s="40" t="s">
        <v>38</v>
      </c>
      <c r="B31" s="35">
        <v>43.2</v>
      </c>
      <c r="C31" s="170">
        <f t="shared" si="2"/>
        <v>99360.000000000015</v>
      </c>
      <c r="D31" s="11">
        <v>4292352.0000000009</v>
      </c>
      <c r="E31" s="171">
        <f t="shared" ref="E31:E51" si="3">F31/B31</f>
        <v>100440.00000000001</v>
      </c>
      <c r="F31" s="11">
        <v>4339008.0000000009</v>
      </c>
      <c r="G31" s="36" t="s">
        <v>47</v>
      </c>
      <c r="H31" s="33"/>
      <c r="I31" s="67"/>
      <c r="K31" s="33"/>
    </row>
    <row r="32" spans="1:11" x14ac:dyDescent="0.25">
      <c r="A32" s="40" t="s">
        <v>38</v>
      </c>
      <c r="B32" s="35">
        <v>45.32</v>
      </c>
      <c r="C32" s="170">
        <f t="shared" si="2"/>
        <v>98280.000000000015</v>
      </c>
      <c r="D32" s="11">
        <v>4454049.6000000006</v>
      </c>
      <c r="E32" s="171">
        <f t="shared" si="3"/>
        <v>99360</v>
      </c>
      <c r="F32" s="11">
        <v>4502995.2</v>
      </c>
      <c r="G32" s="36" t="s">
        <v>47</v>
      </c>
      <c r="H32" s="33"/>
      <c r="I32" s="67"/>
      <c r="K32" s="33"/>
    </row>
    <row r="33" spans="1:11" x14ac:dyDescent="0.25">
      <c r="A33" s="40" t="s">
        <v>38</v>
      </c>
      <c r="B33" s="35">
        <v>48.45</v>
      </c>
      <c r="C33" s="170">
        <f t="shared" si="2"/>
        <v>94811.040000000023</v>
      </c>
      <c r="D33" s="11">
        <v>4593594.8880000012</v>
      </c>
      <c r="E33" s="171">
        <f t="shared" si="3"/>
        <v>95891.040000000023</v>
      </c>
      <c r="F33" s="11">
        <v>4645920.8880000012</v>
      </c>
      <c r="G33" s="36" t="s">
        <v>47</v>
      </c>
      <c r="H33" s="33"/>
      <c r="I33" s="67"/>
      <c r="K33" s="33"/>
    </row>
    <row r="34" spans="1:11" ht="15.75" thickBot="1" x14ac:dyDescent="0.3">
      <c r="A34" s="51" t="s">
        <v>38</v>
      </c>
      <c r="B34" s="52">
        <v>55.52</v>
      </c>
      <c r="C34" s="157">
        <f t="shared" si="2"/>
        <v>88725.24</v>
      </c>
      <c r="D34" s="22">
        <v>4926025.3248000005</v>
      </c>
      <c r="E34" s="172">
        <f t="shared" si="3"/>
        <v>89805.24000000002</v>
      </c>
      <c r="F34" s="22">
        <v>4985986.9248000011</v>
      </c>
      <c r="G34" s="23" t="s">
        <v>47</v>
      </c>
      <c r="H34" s="33"/>
      <c r="I34" s="67"/>
      <c r="K34" s="33"/>
    </row>
    <row r="35" spans="1:11" x14ac:dyDescent="0.25">
      <c r="A35" s="47" t="s">
        <v>42</v>
      </c>
      <c r="B35" s="48">
        <v>18.95</v>
      </c>
      <c r="C35" s="49">
        <f t="shared" si="2"/>
        <v>129060</v>
      </c>
      <c r="D35" s="44">
        <v>2445687</v>
      </c>
      <c r="E35" s="49">
        <f t="shared" si="3"/>
        <v>130140</v>
      </c>
      <c r="F35" s="49">
        <v>2466153</v>
      </c>
      <c r="G35" s="50" t="s">
        <v>10</v>
      </c>
      <c r="I35" s="67"/>
    </row>
    <row r="36" spans="1:11" x14ac:dyDescent="0.25">
      <c r="A36" s="42" t="s">
        <v>42</v>
      </c>
      <c r="B36" s="43">
        <v>20.67</v>
      </c>
      <c r="C36" s="44">
        <f t="shared" si="2"/>
        <v>125820.00000000001</v>
      </c>
      <c r="D36" s="44">
        <v>2600699.4000000004</v>
      </c>
      <c r="E36" s="44">
        <f t="shared" si="3"/>
        <v>126899.99999999999</v>
      </c>
      <c r="F36" s="44">
        <v>2623023</v>
      </c>
      <c r="G36" s="45" t="s">
        <v>10</v>
      </c>
      <c r="I36" s="67"/>
    </row>
    <row r="37" spans="1:11" x14ac:dyDescent="0.25">
      <c r="A37" s="37" t="s">
        <v>43</v>
      </c>
      <c r="B37" s="38">
        <v>34.630000000000003</v>
      </c>
      <c r="C37" s="156">
        <f t="shared" si="2"/>
        <v>109300.32</v>
      </c>
      <c r="D37" s="11">
        <v>3785070.0816000006</v>
      </c>
      <c r="E37" s="173">
        <f t="shared" si="3"/>
        <v>110380.32000000002</v>
      </c>
      <c r="F37" s="11">
        <v>3822470.481600001</v>
      </c>
      <c r="G37" s="36" t="s">
        <v>10</v>
      </c>
      <c r="I37" s="67"/>
    </row>
    <row r="38" spans="1:11" x14ac:dyDescent="0.25">
      <c r="A38" s="40" t="s">
        <v>44</v>
      </c>
      <c r="B38" s="35">
        <v>38.25</v>
      </c>
      <c r="C38" s="170">
        <f t="shared" si="2"/>
        <v>105300.00000000001</v>
      </c>
      <c r="D38" s="11">
        <v>4027725.0000000005</v>
      </c>
      <c r="E38" s="171">
        <f t="shared" si="3"/>
        <v>106380.00000000001</v>
      </c>
      <c r="F38" s="11">
        <v>4069035.0000000005</v>
      </c>
      <c r="G38" s="36" t="s">
        <v>10</v>
      </c>
      <c r="I38" s="67"/>
    </row>
    <row r="39" spans="1:11" x14ac:dyDescent="0.25">
      <c r="A39" s="34" t="s">
        <v>43</v>
      </c>
      <c r="B39" s="35">
        <v>39</v>
      </c>
      <c r="C39" s="170">
        <f t="shared" si="2"/>
        <v>105055.92000000001</v>
      </c>
      <c r="D39" s="11">
        <v>4097180.8800000004</v>
      </c>
      <c r="E39" s="170">
        <f t="shared" si="3"/>
        <v>106135.92000000001</v>
      </c>
      <c r="F39" s="11">
        <v>4139300.8800000004</v>
      </c>
      <c r="G39" s="36" t="s">
        <v>10</v>
      </c>
      <c r="I39" s="67"/>
    </row>
    <row r="40" spans="1:11" x14ac:dyDescent="0.25">
      <c r="A40" s="37" t="s">
        <v>45</v>
      </c>
      <c r="B40" s="38">
        <v>40.89</v>
      </c>
      <c r="C40" s="156">
        <f t="shared" si="2"/>
        <v>101520</v>
      </c>
      <c r="D40" s="39">
        <v>4151152.8000000003</v>
      </c>
      <c r="E40" s="173">
        <f t="shared" si="3"/>
        <v>102600</v>
      </c>
      <c r="F40" s="39">
        <v>4195314</v>
      </c>
      <c r="G40" s="9" t="s">
        <v>10</v>
      </c>
      <c r="I40" s="67"/>
    </row>
    <row r="41" spans="1:11" x14ac:dyDescent="0.25">
      <c r="A41" s="40" t="s">
        <v>45</v>
      </c>
      <c r="B41" s="35">
        <v>43.2</v>
      </c>
      <c r="C41" s="170">
        <f t="shared" si="2"/>
        <v>99360.000000000015</v>
      </c>
      <c r="D41" s="11">
        <v>4292352.0000000009</v>
      </c>
      <c r="E41" s="171">
        <f t="shared" si="3"/>
        <v>100440.00000000001</v>
      </c>
      <c r="F41" s="11">
        <v>4339008.0000000009</v>
      </c>
      <c r="G41" s="36" t="s">
        <v>10</v>
      </c>
      <c r="I41" s="67"/>
    </row>
    <row r="42" spans="1:11" x14ac:dyDescent="0.25">
      <c r="A42" s="40" t="s">
        <v>45</v>
      </c>
      <c r="B42" s="35">
        <v>45.32</v>
      </c>
      <c r="C42" s="170">
        <f t="shared" si="2"/>
        <v>98280.000000000015</v>
      </c>
      <c r="D42" s="11">
        <v>4454049.6000000006</v>
      </c>
      <c r="E42" s="171">
        <f t="shared" si="3"/>
        <v>99360</v>
      </c>
      <c r="F42" s="11">
        <v>4502995.2</v>
      </c>
      <c r="G42" s="36" t="s">
        <v>10</v>
      </c>
      <c r="I42" s="67"/>
    </row>
    <row r="43" spans="1:11" x14ac:dyDescent="0.25">
      <c r="A43" s="40" t="s">
        <v>45</v>
      </c>
      <c r="B43" s="35">
        <v>48.45</v>
      </c>
      <c r="C43" s="170">
        <f t="shared" si="2"/>
        <v>94811.040000000023</v>
      </c>
      <c r="D43" s="11">
        <v>4593594.8880000012</v>
      </c>
      <c r="E43" s="171">
        <f t="shared" si="3"/>
        <v>95891.040000000023</v>
      </c>
      <c r="F43" s="11">
        <v>4645920.8880000012</v>
      </c>
      <c r="G43" s="36" t="s">
        <v>10</v>
      </c>
      <c r="I43" s="67"/>
    </row>
    <row r="44" spans="1:11" ht="15.75" thickBot="1" x14ac:dyDescent="0.3">
      <c r="A44" s="51" t="s">
        <v>45</v>
      </c>
      <c r="B44" s="52">
        <v>55.52</v>
      </c>
      <c r="C44" s="157">
        <f t="shared" si="2"/>
        <v>88725.24</v>
      </c>
      <c r="D44" s="22">
        <v>4926025.3248000005</v>
      </c>
      <c r="E44" s="172">
        <f t="shared" si="3"/>
        <v>89805.24000000002</v>
      </c>
      <c r="F44" s="22">
        <v>4985986.9248000011</v>
      </c>
      <c r="G44" s="23" t="s">
        <v>10</v>
      </c>
      <c r="I44" s="67"/>
    </row>
    <row r="45" spans="1:11" x14ac:dyDescent="0.25">
      <c r="A45" s="47" t="s">
        <v>71</v>
      </c>
      <c r="B45" s="48">
        <v>17</v>
      </c>
      <c r="C45" s="49">
        <f t="shared" si="2"/>
        <v>135108</v>
      </c>
      <c r="D45" s="49">
        <v>2296836</v>
      </c>
      <c r="E45" s="49">
        <f t="shared" si="3"/>
        <v>136188</v>
      </c>
      <c r="F45" s="49">
        <v>2315196</v>
      </c>
      <c r="G45" s="50" t="s">
        <v>10</v>
      </c>
      <c r="I45" s="67"/>
    </row>
    <row r="46" spans="1:11" x14ac:dyDescent="0.25">
      <c r="A46" s="140" t="s">
        <v>71</v>
      </c>
      <c r="B46" s="43">
        <v>17.3</v>
      </c>
      <c r="C46" s="44">
        <f t="shared" si="2"/>
        <v>135108.00000000003</v>
      </c>
      <c r="D46" s="44">
        <v>2337368.4000000004</v>
      </c>
      <c r="E46" s="44">
        <f t="shared" si="3"/>
        <v>136188.00000000003</v>
      </c>
      <c r="F46" s="44">
        <v>2356052.4000000004</v>
      </c>
      <c r="G46" s="45" t="s">
        <v>10</v>
      </c>
      <c r="I46" s="67"/>
    </row>
    <row r="47" spans="1:11" x14ac:dyDescent="0.25">
      <c r="A47" s="139" t="s">
        <v>71</v>
      </c>
      <c r="B47" s="43">
        <v>20</v>
      </c>
      <c r="C47" s="44">
        <f t="shared" si="2"/>
        <v>129708</v>
      </c>
      <c r="D47" s="44">
        <v>2594160</v>
      </c>
      <c r="E47" s="44">
        <f t="shared" si="3"/>
        <v>130788</v>
      </c>
      <c r="F47" s="44">
        <v>2615760</v>
      </c>
      <c r="G47" s="45" t="s">
        <v>10</v>
      </c>
      <c r="I47" s="67"/>
    </row>
    <row r="48" spans="1:11" x14ac:dyDescent="0.25">
      <c r="A48" s="140" t="s">
        <v>71</v>
      </c>
      <c r="B48" s="43">
        <v>20.3</v>
      </c>
      <c r="C48" s="44">
        <f t="shared" si="2"/>
        <v>129708.00000000001</v>
      </c>
      <c r="D48" s="44">
        <v>2633072.4000000004</v>
      </c>
      <c r="E48" s="44">
        <f t="shared" si="3"/>
        <v>130788.00000000001</v>
      </c>
      <c r="F48" s="44">
        <v>2654996.4000000004</v>
      </c>
      <c r="G48" s="45" t="s">
        <v>10</v>
      </c>
      <c r="I48" s="67"/>
    </row>
    <row r="49" spans="1:9" x14ac:dyDescent="0.25">
      <c r="A49" s="40" t="s">
        <v>72</v>
      </c>
      <c r="B49" s="35">
        <v>42.1</v>
      </c>
      <c r="C49" s="170">
        <f t="shared" si="2"/>
        <v>99360.000000000015</v>
      </c>
      <c r="D49" s="11">
        <v>4183056.0000000005</v>
      </c>
      <c r="E49" s="171">
        <f t="shared" si="3"/>
        <v>100440</v>
      </c>
      <c r="F49" s="11">
        <v>4228524</v>
      </c>
      <c r="G49" s="36" t="s">
        <v>10</v>
      </c>
      <c r="I49" s="67"/>
    </row>
    <row r="50" spans="1:9" x14ac:dyDescent="0.25">
      <c r="A50" s="37" t="s">
        <v>73</v>
      </c>
      <c r="B50" s="35">
        <v>46.7</v>
      </c>
      <c r="C50" s="170">
        <f t="shared" si="2"/>
        <v>98280</v>
      </c>
      <c r="D50" s="11">
        <v>4589676</v>
      </c>
      <c r="E50" s="171">
        <f t="shared" si="3"/>
        <v>99360</v>
      </c>
      <c r="F50" s="11">
        <v>4640112</v>
      </c>
      <c r="G50" s="36" t="s">
        <v>10</v>
      </c>
      <c r="I50" s="67"/>
    </row>
    <row r="51" spans="1:9" ht="15.75" thickBot="1" x14ac:dyDescent="0.3">
      <c r="A51" s="51" t="s">
        <v>73</v>
      </c>
      <c r="B51" s="52">
        <v>57.1</v>
      </c>
      <c r="C51" s="157">
        <f t="shared" si="2"/>
        <v>88725.239999999991</v>
      </c>
      <c r="D51" s="22">
        <v>5066211.2039999999</v>
      </c>
      <c r="E51" s="172">
        <f t="shared" si="3"/>
        <v>89805.239999999991</v>
      </c>
      <c r="F51" s="22">
        <v>5127879.2039999999</v>
      </c>
      <c r="G51" s="23" t="s">
        <v>10</v>
      </c>
      <c r="I51" s="67"/>
    </row>
  </sheetData>
  <pageMargins left="0.51181102362204722" right="0.11811023622047245" top="0.35433070866141736" bottom="0.35433070866141736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108"/>
  <sheetViews>
    <sheetView topLeftCell="A67" zoomScale="90" zoomScaleNormal="90" workbookViewId="0">
      <selection activeCell="H119" sqref="H119"/>
    </sheetView>
  </sheetViews>
  <sheetFormatPr defaultColWidth="8.85546875" defaultRowHeight="15" x14ac:dyDescent="0.25"/>
  <cols>
    <col min="1" max="1" width="14.42578125" style="1" customWidth="1"/>
    <col min="2" max="2" width="10" customWidth="1"/>
    <col min="3" max="3" width="12.7109375" customWidth="1"/>
    <col min="4" max="4" width="12.42578125" customWidth="1"/>
    <col min="5" max="5" width="14.28515625" customWidth="1"/>
    <col min="6" max="6" width="14.7109375" customWidth="1"/>
    <col min="7" max="7" width="20" customWidth="1"/>
    <col min="8" max="8" width="12.7109375" customWidth="1"/>
    <col min="9" max="9" width="11.85546875" customWidth="1"/>
    <col min="10" max="10" width="16.5703125" customWidth="1"/>
    <col min="11" max="11" width="12.28515625" customWidth="1"/>
    <col min="13" max="13" width="8.85546875" customWidth="1"/>
  </cols>
  <sheetData>
    <row r="1" spans="1:10" s="2" customFormat="1" ht="19.5" thickBot="1" x14ac:dyDescent="0.35">
      <c r="A1" s="21" t="s">
        <v>119</v>
      </c>
      <c r="E1" s="3"/>
      <c r="F1" s="3"/>
      <c r="G1" s="3"/>
      <c r="H1" s="3"/>
      <c r="I1" s="3"/>
      <c r="J1" s="3"/>
    </row>
    <row r="2" spans="1:10" s="33" customFormat="1" ht="45" x14ac:dyDescent="0.25">
      <c r="A2" s="27" t="s">
        <v>0</v>
      </c>
      <c r="B2" s="28" t="s">
        <v>31</v>
      </c>
      <c r="C2" s="29" t="s">
        <v>32</v>
      </c>
      <c r="D2" s="30" t="s">
        <v>33</v>
      </c>
      <c r="E2" s="29" t="s">
        <v>34</v>
      </c>
      <c r="F2" s="29" t="s">
        <v>33</v>
      </c>
      <c r="G2" s="66" t="s">
        <v>35</v>
      </c>
    </row>
    <row r="3" spans="1:10" x14ac:dyDescent="0.25">
      <c r="A3" s="42" t="s">
        <v>101</v>
      </c>
      <c r="B3" s="43">
        <v>20.67</v>
      </c>
      <c r="C3" s="44">
        <v>116500</v>
      </c>
      <c r="D3" s="44">
        <f>C3*B3</f>
        <v>2408055</v>
      </c>
      <c r="E3" s="11"/>
      <c r="F3" s="11"/>
      <c r="G3" s="45" t="s">
        <v>10</v>
      </c>
      <c r="I3" s="67"/>
    </row>
    <row r="4" spans="1:10" s="33" customFormat="1" x14ac:dyDescent="0.25">
      <c r="A4" s="40" t="s">
        <v>37</v>
      </c>
      <c r="B4" s="35">
        <v>38.25</v>
      </c>
      <c r="C4" s="170">
        <v>97500</v>
      </c>
      <c r="D4" s="11">
        <f>C4*B4</f>
        <v>3729375</v>
      </c>
      <c r="E4" s="171">
        <v>98500</v>
      </c>
      <c r="F4" s="11">
        <f>E4*B4</f>
        <v>3767625</v>
      </c>
      <c r="G4" s="36" t="s">
        <v>47</v>
      </c>
      <c r="I4" s="67"/>
    </row>
    <row r="5" spans="1:10" s="33" customFormat="1" x14ac:dyDescent="0.25">
      <c r="A5" s="40" t="s">
        <v>38</v>
      </c>
      <c r="B5" s="35">
        <v>43.2</v>
      </c>
      <c r="C5" s="170">
        <v>92000</v>
      </c>
      <c r="D5" s="11">
        <f t="shared" ref="D5:D8" si="0">C5*B5</f>
        <v>3974400.0000000005</v>
      </c>
      <c r="E5" s="171">
        <v>93000</v>
      </c>
      <c r="F5" s="11">
        <f t="shared" ref="F5:F8" si="1">E5*B5</f>
        <v>4017600.0000000005</v>
      </c>
      <c r="G5" s="36" t="s">
        <v>47</v>
      </c>
      <c r="I5" s="67"/>
    </row>
    <row r="6" spans="1:10" s="33" customFormat="1" x14ac:dyDescent="0.25">
      <c r="A6" s="40" t="s">
        <v>38</v>
      </c>
      <c r="B6" s="35">
        <v>45.32</v>
      </c>
      <c r="C6" s="170">
        <v>91000</v>
      </c>
      <c r="D6" s="11">
        <f t="shared" si="0"/>
        <v>4124120</v>
      </c>
      <c r="E6" s="171">
        <v>92000</v>
      </c>
      <c r="F6" s="11">
        <f t="shared" si="1"/>
        <v>4169440</v>
      </c>
      <c r="G6" s="36" t="s">
        <v>47</v>
      </c>
      <c r="I6" s="67"/>
    </row>
    <row r="7" spans="1:10" s="33" customFormat="1" x14ac:dyDescent="0.25">
      <c r="A7" s="40" t="s">
        <v>38</v>
      </c>
      <c r="B7" s="35">
        <v>48.45</v>
      </c>
      <c r="C7" s="170">
        <v>87788</v>
      </c>
      <c r="D7" s="11">
        <f t="shared" si="0"/>
        <v>4253328.6000000006</v>
      </c>
      <c r="E7" s="171">
        <v>88788</v>
      </c>
      <c r="F7" s="11">
        <f t="shared" si="1"/>
        <v>4301778.6000000006</v>
      </c>
      <c r="G7" s="36" t="s">
        <v>47</v>
      </c>
      <c r="I7" s="67"/>
    </row>
    <row r="8" spans="1:10" s="33" customFormat="1" ht="15.75" thickBot="1" x14ac:dyDescent="0.3">
      <c r="A8" s="51" t="s">
        <v>38</v>
      </c>
      <c r="B8" s="52">
        <v>55.52</v>
      </c>
      <c r="C8" s="157">
        <v>82153</v>
      </c>
      <c r="D8" s="22">
        <f t="shared" si="0"/>
        <v>4561134.5600000005</v>
      </c>
      <c r="E8" s="172">
        <v>83153</v>
      </c>
      <c r="F8" s="22">
        <f t="shared" si="1"/>
        <v>4616654.5600000005</v>
      </c>
      <c r="G8" s="23" t="s">
        <v>47</v>
      </c>
      <c r="I8" s="67"/>
    </row>
    <row r="9" spans="1:10" x14ac:dyDescent="0.25">
      <c r="A9" s="47" t="s">
        <v>42</v>
      </c>
      <c r="B9" s="48">
        <v>18.95</v>
      </c>
      <c r="C9" s="49">
        <v>119500</v>
      </c>
      <c r="D9" s="44">
        <f>B9*C9</f>
        <v>2264525</v>
      </c>
      <c r="E9" s="49">
        <v>120500</v>
      </c>
      <c r="F9" s="49">
        <f>E9*B9</f>
        <v>2283475</v>
      </c>
      <c r="G9" s="50" t="s">
        <v>10</v>
      </c>
      <c r="I9" s="67"/>
    </row>
    <row r="10" spans="1:10" x14ac:dyDescent="0.25">
      <c r="A10" s="42" t="s">
        <v>42</v>
      </c>
      <c r="B10" s="43">
        <v>20.67</v>
      </c>
      <c r="C10" s="44">
        <v>116500</v>
      </c>
      <c r="D10" s="44">
        <f>C10*B10</f>
        <v>2408055</v>
      </c>
      <c r="E10" s="44">
        <v>117500</v>
      </c>
      <c r="F10" s="44">
        <f>E10*B10</f>
        <v>2428725</v>
      </c>
      <c r="G10" s="45" t="s">
        <v>10</v>
      </c>
      <c r="I10" s="67"/>
    </row>
    <row r="11" spans="1:10" x14ac:dyDescent="0.25">
      <c r="A11" s="37" t="s">
        <v>43</v>
      </c>
      <c r="B11" s="38">
        <v>34.630000000000003</v>
      </c>
      <c r="C11" s="156">
        <v>101204</v>
      </c>
      <c r="D11" s="11">
        <f t="shared" ref="D11" si="2">C11*B11</f>
        <v>3504694.5200000005</v>
      </c>
      <c r="E11" s="173">
        <v>102204</v>
      </c>
      <c r="F11" s="11">
        <f t="shared" ref="F11" si="3">E11*B11</f>
        <v>3539324.5200000005</v>
      </c>
      <c r="G11" s="36" t="s">
        <v>10</v>
      </c>
      <c r="I11" s="67"/>
    </row>
    <row r="12" spans="1:10" x14ac:dyDescent="0.25">
      <c r="A12" s="40" t="s">
        <v>44</v>
      </c>
      <c r="B12" s="35">
        <v>38.25</v>
      </c>
      <c r="C12" s="170">
        <v>97500</v>
      </c>
      <c r="D12" s="11">
        <f>C12*B12</f>
        <v>3729375</v>
      </c>
      <c r="E12" s="171">
        <v>98500</v>
      </c>
      <c r="F12" s="11">
        <f>E12*B12</f>
        <v>3767625</v>
      </c>
      <c r="G12" s="36" t="s">
        <v>10</v>
      </c>
      <c r="I12" s="67"/>
    </row>
    <row r="13" spans="1:10" x14ac:dyDescent="0.25">
      <c r="A13" s="34" t="s">
        <v>43</v>
      </c>
      <c r="B13" s="35">
        <v>39</v>
      </c>
      <c r="C13" s="170">
        <v>97274</v>
      </c>
      <c r="D13" s="11">
        <f>C13*B13</f>
        <v>3793686</v>
      </c>
      <c r="E13" s="170">
        <v>98274</v>
      </c>
      <c r="F13" s="11">
        <f>E13*B13</f>
        <v>3832686</v>
      </c>
      <c r="G13" s="36" t="s">
        <v>10</v>
      </c>
      <c r="I13" s="67"/>
    </row>
    <row r="14" spans="1:10" x14ac:dyDescent="0.25">
      <c r="A14" s="37" t="s">
        <v>45</v>
      </c>
      <c r="B14" s="38">
        <v>40.89</v>
      </c>
      <c r="C14" s="156">
        <v>94000</v>
      </c>
      <c r="D14" s="39">
        <f t="shared" ref="D14:D25" si="4">C14*B14</f>
        <v>3843660</v>
      </c>
      <c r="E14" s="173">
        <v>95000</v>
      </c>
      <c r="F14" s="39">
        <f t="shared" ref="F14:F25" si="5">E14*B14</f>
        <v>3884550</v>
      </c>
      <c r="G14" s="9" t="s">
        <v>10</v>
      </c>
      <c r="I14" s="67"/>
    </row>
    <row r="15" spans="1:10" x14ac:dyDescent="0.25">
      <c r="A15" s="40" t="s">
        <v>45</v>
      </c>
      <c r="B15" s="35">
        <v>43.2</v>
      </c>
      <c r="C15" s="170">
        <v>92000</v>
      </c>
      <c r="D15" s="11">
        <f t="shared" si="4"/>
        <v>3974400.0000000005</v>
      </c>
      <c r="E15" s="171">
        <v>93000</v>
      </c>
      <c r="F15" s="11">
        <f t="shared" si="5"/>
        <v>4017600.0000000005</v>
      </c>
      <c r="G15" s="36" t="s">
        <v>10</v>
      </c>
      <c r="I15" s="67"/>
    </row>
    <row r="16" spans="1:10" x14ac:dyDescent="0.25">
      <c r="A16" s="40" t="s">
        <v>45</v>
      </c>
      <c r="B16" s="35">
        <v>45.32</v>
      </c>
      <c r="C16" s="170">
        <v>91000</v>
      </c>
      <c r="D16" s="11">
        <f t="shared" si="4"/>
        <v>4124120</v>
      </c>
      <c r="E16" s="171">
        <v>92000</v>
      </c>
      <c r="F16" s="11">
        <f t="shared" si="5"/>
        <v>4169440</v>
      </c>
      <c r="G16" s="36" t="s">
        <v>10</v>
      </c>
      <c r="I16" s="67"/>
    </row>
    <row r="17" spans="1:10" x14ac:dyDescent="0.25">
      <c r="A17" s="40" t="s">
        <v>45</v>
      </c>
      <c r="B17" s="35">
        <v>48.45</v>
      </c>
      <c r="C17" s="170">
        <v>87788</v>
      </c>
      <c r="D17" s="11">
        <f t="shared" si="4"/>
        <v>4253328.6000000006</v>
      </c>
      <c r="E17" s="171">
        <v>88788</v>
      </c>
      <c r="F17" s="11">
        <f t="shared" si="5"/>
        <v>4301778.6000000006</v>
      </c>
      <c r="G17" s="36" t="s">
        <v>10</v>
      </c>
      <c r="I17" s="67"/>
    </row>
    <row r="18" spans="1:10" ht="15.75" thickBot="1" x14ac:dyDescent="0.3">
      <c r="A18" s="51" t="s">
        <v>45</v>
      </c>
      <c r="B18" s="52">
        <v>55.52</v>
      </c>
      <c r="C18" s="157">
        <v>82153</v>
      </c>
      <c r="D18" s="22">
        <f t="shared" si="4"/>
        <v>4561134.5600000005</v>
      </c>
      <c r="E18" s="172">
        <v>83153</v>
      </c>
      <c r="F18" s="22">
        <f t="shared" si="5"/>
        <v>4616654.5600000005</v>
      </c>
      <c r="G18" s="23" t="s">
        <v>10</v>
      </c>
      <c r="I18" s="67"/>
    </row>
    <row r="19" spans="1:10" x14ac:dyDescent="0.25">
      <c r="A19" s="47" t="s">
        <v>71</v>
      </c>
      <c r="B19" s="48">
        <v>17</v>
      </c>
      <c r="C19" s="49">
        <v>125100</v>
      </c>
      <c r="D19" s="49">
        <f t="shared" si="4"/>
        <v>2126700</v>
      </c>
      <c r="E19" s="49">
        <v>126100</v>
      </c>
      <c r="F19" s="49">
        <f t="shared" si="5"/>
        <v>2143700</v>
      </c>
      <c r="G19" s="50" t="s">
        <v>10</v>
      </c>
      <c r="I19" s="67"/>
    </row>
    <row r="20" spans="1:10" x14ac:dyDescent="0.25">
      <c r="A20" s="140" t="s">
        <v>71</v>
      </c>
      <c r="B20" s="43">
        <v>17.3</v>
      </c>
      <c r="C20" s="44">
        <v>125100</v>
      </c>
      <c r="D20" s="44">
        <f t="shared" si="4"/>
        <v>2164230</v>
      </c>
      <c r="E20" s="44">
        <v>126100</v>
      </c>
      <c r="F20" s="44">
        <f t="shared" si="5"/>
        <v>2181530</v>
      </c>
      <c r="G20" s="45" t="s">
        <v>10</v>
      </c>
      <c r="I20" s="67"/>
    </row>
    <row r="21" spans="1:10" x14ac:dyDescent="0.25">
      <c r="A21" s="139" t="s">
        <v>71</v>
      </c>
      <c r="B21" s="43">
        <v>20</v>
      </c>
      <c r="C21" s="44">
        <v>120100</v>
      </c>
      <c r="D21" s="44">
        <f t="shared" si="4"/>
        <v>2402000</v>
      </c>
      <c r="E21" s="44">
        <v>121100</v>
      </c>
      <c r="F21" s="44">
        <f t="shared" si="5"/>
        <v>2422000</v>
      </c>
      <c r="G21" s="45" t="s">
        <v>10</v>
      </c>
      <c r="I21" s="67"/>
    </row>
    <row r="22" spans="1:10" x14ac:dyDescent="0.25">
      <c r="A22" s="140" t="s">
        <v>71</v>
      </c>
      <c r="B22" s="43">
        <v>20.3</v>
      </c>
      <c r="C22" s="44">
        <v>120100</v>
      </c>
      <c r="D22" s="44">
        <f t="shared" si="4"/>
        <v>2438030</v>
      </c>
      <c r="E22" s="44">
        <v>121100</v>
      </c>
      <c r="F22" s="44">
        <f t="shared" si="5"/>
        <v>2458330</v>
      </c>
      <c r="G22" s="45" t="s">
        <v>10</v>
      </c>
      <c r="I22" s="67"/>
    </row>
    <row r="23" spans="1:10" x14ac:dyDescent="0.25">
      <c r="A23" s="40" t="s">
        <v>72</v>
      </c>
      <c r="B23" s="35">
        <v>42.1</v>
      </c>
      <c r="C23" s="170">
        <v>92000</v>
      </c>
      <c r="D23" s="11">
        <f t="shared" si="4"/>
        <v>3873200</v>
      </c>
      <c r="E23" s="171">
        <v>93000</v>
      </c>
      <c r="F23" s="11">
        <f t="shared" si="5"/>
        <v>3915300</v>
      </c>
      <c r="G23" s="36" t="s">
        <v>10</v>
      </c>
      <c r="I23" s="67"/>
    </row>
    <row r="24" spans="1:10" x14ac:dyDescent="0.25">
      <c r="A24" s="37" t="s">
        <v>73</v>
      </c>
      <c r="B24" s="35">
        <v>46.7</v>
      </c>
      <c r="C24" s="170">
        <v>91000</v>
      </c>
      <c r="D24" s="11">
        <f t="shared" si="4"/>
        <v>4249700</v>
      </c>
      <c r="E24" s="171">
        <v>92000</v>
      </c>
      <c r="F24" s="11">
        <f t="shared" si="5"/>
        <v>4296400</v>
      </c>
      <c r="G24" s="36" t="s">
        <v>10</v>
      </c>
      <c r="I24" s="67"/>
    </row>
    <row r="25" spans="1:10" ht="15.75" thickBot="1" x14ac:dyDescent="0.3">
      <c r="A25" s="51" t="s">
        <v>73</v>
      </c>
      <c r="B25" s="52">
        <v>57.1</v>
      </c>
      <c r="C25" s="157">
        <v>82153</v>
      </c>
      <c r="D25" s="22">
        <f t="shared" si="4"/>
        <v>4690936.3</v>
      </c>
      <c r="E25" s="172">
        <v>83153</v>
      </c>
      <c r="F25" s="22">
        <f t="shared" si="5"/>
        <v>4748036.3</v>
      </c>
      <c r="G25" s="23" t="s">
        <v>10</v>
      </c>
      <c r="I25" s="67"/>
    </row>
    <row r="27" spans="1:10" s="2" customFormat="1" ht="27.75" customHeight="1" thickBot="1" x14ac:dyDescent="0.35">
      <c r="A27" s="21" t="s">
        <v>120</v>
      </c>
      <c r="E27" s="3"/>
      <c r="G27" s="3"/>
      <c r="H27" s="3"/>
      <c r="I27" s="3"/>
      <c r="J27" s="3"/>
    </row>
    <row r="28" spans="1:10" ht="45" x14ac:dyDescent="0.25">
      <c r="A28" s="27" t="s">
        <v>0</v>
      </c>
      <c r="B28" s="28" t="s">
        <v>31</v>
      </c>
      <c r="C28" s="29" t="s">
        <v>32</v>
      </c>
      <c r="D28" s="30" t="s">
        <v>33</v>
      </c>
      <c r="E28" s="29" t="s">
        <v>34</v>
      </c>
      <c r="F28" s="29" t="s">
        <v>33</v>
      </c>
      <c r="G28" s="66" t="s">
        <v>35</v>
      </c>
      <c r="I28" s="16"/>
    </row>
    <row r="29" spans="1:10" x14ac:dyDescent="0.25">
      <c r="A29" s="42" t="s">
        <v>101</v>
      </c>
      <c r="B29" s="43">
        <v>20.67</v>
      </c>
      <c r="C29" s="44">
        <f>D29/B29</f>
        <v>133975</v>
      </c>
      <c r="D29" s="44">
        <f>D3*1.15</f>
        <v>2769263.25</v>
      </c>
      <c r="E29" s="11"/>
      <c r="F29" s="11"/>
      <c r="G29" s="45" t="s">
        <v>10</v>
      </c>
      <c r="I29" s="67"/>
    </row>
    <row r="30" spans="1:10" x14ac:dyDescent="0.25">
      <c r="A30" s="40" t="s">
        <v>37</v>
      </c>
      <c r="B30" s="35">
        <v>38.25</v>
      </c>
      <c r="C30" s="170">
        <f>D30/B30</f>
        <v>112125</v>
      </c>
      <c r="D30" s="11">
        <v>4288781.25</v>
      </c>
      <c r="E30" s="171">
        <f>F30/B30</f>
        <v>113275</v>
      </c>
      <c r="F30" s="11">
        <v>4332768.75</v>
      </c>
      <c r="G30" s="36" t="s">
        <v>47</v>
      </c>
      <c r="I30" s="16"/>
      <c r="J30" s="16"/>
    </row>
    <row r="31" spans="1:10" x14ac:dyDescent="0.25">
      <c r="A31" s="40" t="s">
        <v>38</v>
      </c>
      <c r="B31" s="35">
        <v>43.2</v>
      </c>
      <c r="C31" s="170">
        <f t="shared" ref="C31:C51" si="6">D31/B31</f>
        <v>105800</v>
      </c>
      <c r="D31" s="11">
        <v>4570560</v>
      </c>
      <c r="E31" s="171">
        <f t="shared" ref="E31:E51" si="7">F31/B31</f>
        <v>106950</v>
      </c>
      <c r="F31" s="11">
        <v>4620240</v>
      </c>
      <c r="G31" s="36" t="s">
        <v>47</v>
      </c>
    </row>
    <row r="32" spans="1:10" x14ac:dyDescent="0.25">
      <c r="A32" s="40" t="s">
        <v>38</v>
      </c>
      <c r="B32" s="35">
        <v>45.32</v>
      </c>
      <c r="C32" s="170">
        <f t="shared" si="6"/>
        <v>104650</v>
      </c>
      <c r="D32" s="11">
        <v>4742738</v>
      </c>
      <c r="E32" s="171">
        <f t="shared" si="7"/>
        <v>105800</v>
      </c>
      <c r="F32" s="11">
        <v>4794856</v>
      </c>
      <c r="G32" s="36" t="s">
        <v>47</v>
      </c>
    </row>
    <row r="33" spans="1:7" x14ac:dyDescent="0.25">
      <c r="A33" s="40" t="s">
        <v>38</v>
      </c>
      <c r="B33" s="35">
        <v>48.45</v>
      </c>
      <c r="C33" s="170">
        <f t="shared" si="6"/>
        <v>100956.20000000001</v>
      </c>
      <c r="D33" s="11">
        <v>4891327.8900000006</v>
      </c>
      <c r="E33" s="171">
        <f t="shared" si="7"/>
        <v>102106.20000000001</v>
      </c>
      <c r="F33" s="11">
        <v>4947045.3900000006</v>
      </c>
      <c r="G33" s="36" t="s">
        <v>47</v>
      </c>
    </row>
    <row r="34" spans="1:7" ht="15.75" thickBot="1" x14ac:dyDescent="0.3">
      <c r="A34" s="51" t="s">
        <v>38</v>
      </c>
      <c r="B34" s="52">
        <v>55.52</v>
      </c>
      <c r="C34" s="157">
        <f t="shared" si="6"/>
        <v>94475.95</v>
      </c>
      <c r="D34" s="22">
        <v>5245304.7439999999</v>
      </c>
      <c r="E34" s="172">
        <f t="shared" si="7"/>
        <v>95625.95</v>
      </c>
      <c r="F34" s="22">
        <v>5309152.7439999999</v>
      </c>
      <c r="G34" s="23" t="s">
        <v>47</v>
      </c>
    </row>
    <row r="35" spans="1:7" x14ac:dyDescent="0.25">
      <c r="A35" s="47" t="s">
        <v>42</v>
      </c>
      <c r="B35" s="48">
        <v>18.95</v>
      </c>
      <c r="C35" s="49">
        <f t="shared" si="6"/>
        <v>137425</v>
      </c>
      <c r="D35" s="44">
        <v>2604203.75</v>
      </c>
      <c r="E35" s="49">
        <f t="shared" si="7"/>
        <v>138575</v>
      </c>
      <c r="F35" s="49">
        <v>2625996.25</v>
      </c>
      <c r="G35" s="50" t="s">
        <v>10</v>
      </c>
    </row>
    <row r="36" spans="1:7" x14ac:dyDescent="0.25">
      <c r="A36" s="42" t="s">
        <v>42</v>
      </c>
      <c r="B36" s="43">
        <v>20.67</v>
      </c>
      <c r="C36" s="44">
        <f t="shared" si="6"/>
        <v>133975</v>
      </c>
      <c r="D36" s="44">
        <v>2769263.25</v>
      </c>
      <c r="E36" s="44">
        <f t="shared" si="7"/>
        <v>135125</v>
      </c>
      <c r="F36" s="44">
        <v>2793033.75</v>
      </c>
      <c r="G36" s="45" t="s">
        <v>10</v>
      </c>
    </row>
    <row r="37" spans="1:7" x14ac:dyDescent="0.25">
      <c r="A37" s="37" t="s">
        <v>43</v>
      </c>
      <c r="B37" s="38">
        <v>34.630000000000003</v>
      </c>
      <c r="C37" s="156">
        <f t="shared" si="6"/>
        <v>116384.6</v>
      </c>
      <c r="D37" s="11">
        <v>4030398.6980000003</v>
      </c>
      <c r="E37" s="173">
        <f t="shared" si="7"/>
        <v>117534.6</v>
      </c>
      <c r="F37" s="11">
        <v>4070223.1980000003</v>
      </c>
      <c r="G37" s="36" t="s">
        <v>10</v>
      </c>
    </row>
    <row r="38" spans="1:7" x14ac:dyDescent="0.25">
      <c r="A38" s="40" t="s">
        <v>44</v>
      </c>
      <c r="B38" s="35">
        <v>38.25</v>
      </c>
      <c r="C38" s="170">
        <f t="shared" si="6"/>
        <v>112125</v>
      </c>
      <c r="D38" s="11">
        <v>4288781.25</v>
      </c>
      <c r="E38" s="171">
        <f t="shared" si="7"/>
        <v>113275</v>
      </c>
      <c r="F38" s="11">
        <v>4332768.75</v>
      </c>
      <c r="G38" s="36" t="s">
        <v>10</v>
      </c>
    </row>
    <row r="39" spans="1:7" x14ac:dyDescent="0.25">
      <c r="A39" s="34" t="s">
        <v>43</v>
      </c>
      <c r="B39" s="35">
        <v>39</v>
      </c>
      <c r="C39" s="170">
        <f t="shared" si="6"/>
        <v>111865.09999999999</v>
      </c>
      <c r="D39" s="11">
        <v>4362738.8999999994</v>
      </c>
      <c r="E39" s="170">
        <f t="shared" si="7"/>
        <v>113015.09999999999</v>
      </c>
      <c r="F39" s="11">
        <v>4407588.8999999994</v>
      </c>
      <c r="G39" s="36" t="s">
        <v>10</v>
      </c>
    </row>
    <row r="40" spans="1:7" x14ac:dyDescent="0.25">
      <c r="A40" s="37" t="s">
        <v>45</v>
      </c>
      <c r="B40" s="38">
        <v>40.89</v>
      </c>
      <c r="C40" s="156">
        <f t="shared" si="6"/>
        <v>108100</v>
      </c>
      <c r="D40" s="39">
        <v>4420209</v>
      </c>
      <c r="E40" s="173">
        <f t="shared" si="7"/>
        <v>109250</v>
      </c>
      <c r="F40" s="39">
        <v>4467232.5</v>
      </c>
      <c r="G40" s="9" t="s">
        <v>10</v>
      </c>
    </row>
    <row r="41" spans="1:7" x14ac:dyDescent="0.25">
      <c r="A41" s="40" t="s">
        <v>45</v>
      </c>
      <c r="B41" s="35">
        <v>43.2</v>
      </c>
      <c r="C41" s="170">
        <f t="shared" si="6"/>
        <v>105800</v>
      </c>
      <c r="D41" s="11">
        <v>4570560</v>
      </c>
      <c r="E41" s="171">
        <f t="shared" si="7"/>
        <v>106950</v>
      </c>
      <c r="F41" s="11">
        <v>4620240</v>
      </c>
      <c r="G41" s="36" t="s">
        <v>10</v>
      </c>
    </row>
    <row r="42" spans="1:7" x14ac:dyDescent="0.25">
      <c r="A42" s="40" t="s">
        <v>45</v>
      </c>
      <c r="B42" s="35">
        <v>45.32</v>
      </c>
      <c r="C42" s="170">
        <f t="shared" si="6"/>
        <v>104650</v>
      </c>
      <c r="D42" s="11">
        <v>4742738</v>
      </c>
      <c r="E42" s="171">
        <f t="shared" si="7"/>
        <v>105800</v>
      </c>
      <c r="F42" s="11">
        <v>4794856</v>
      </c>
      <c r="G42" s="36" t="s">
        <v>10</v>
      </c>
    </row>
    <row r="43" spans="1:7" x14ac:dyDescent="0.25">
      <c r="A43" s="40" t="s">
        <v>45</v>
      </c>
      <c r="B43" s="35">
        <v>48.45</v>
      </c>
      <c r="C43" s="170">
        <f t="shared" si="6"/>
        <v>100956.20000000001</v>
      </c>
      <c r="D43" s="11">
        <v>4891327.8900000006</v>
      </c>
      <c r="E43" s="171">
        <f t="shared" si="7"/>
        <v>102106.20000000001</v>
      </c>
      <c r="F43" s="11">
        <v>4947045.3900000006</v>
      </c>
      <c r="G43" s="36" t="s">
        <v>10</v>
      </c>
    </row>
    <row r="44" spans="1:7" ht="15.75" thickBot="1" x14ac:dyDescent="0.3">
      <c r="A44" s="51" t="s">
        <v>45</v>
      </c>
      <c r="B44" s="52">
        <v>55.52</v>
      </c>
      <c r="C44" s="157">
        <f t="shared" si="6"/>
        <v>94475.95</v>
      </c>
      <c r="D44" s="22">
        <v>5245304.7439999999</v>
      </c>
      <c r="E44" s="172">
        <f t="shared" si="7"/>
        <v>95625.95</v>
      </c>
      <c r="F44" s="22">
        <v>5309152.7439999999</v>
      </c>
      <c r="G44" s="23" t="s">
        <v>10</v>
      </c>
    </row>
    <row r="45" spans="1:7" x14ac:dyDescent="0.25">
      <c r="A45" s="47" t="s">
        <v>71</v>
      </c>
      <c r="B45" s="48">
        <v>17</v>
      </c>
      <c r="C45" s="49">
        <f t="shared" si="6"/>
        <v>143865</v>
      </c>
      <c r="D45" s="49">
        <v>2445705</v>
      </c>
      <c r="E45" s="49">
        <f t="shared" si="7"/>
        <v>145015</v>
      </c>
      <c r="F45" s="49">
        <v>2465255</v>
      </c>
      <c r="G45" s="50" t="s">
        <v>10</v>
      </c>
    </row>
    <row r="46" spans="1:7" x14ac:dyDescent="0.25">
      <c r="A46" s="140" t="s">
        <v>71</v>
      </c>
      <c r="B46" s="43">
        <v>17.3</v>
      </c>
      <c r="C46" s="44">
        <f t="shared" si="6"/>
        <v>143865</v>
      </c>
      <c r="D46" s="44">
        <v>2488864.5</v>
      </c>
      <c r="E46" s="44">
        <f t="shared" si="7"/>
        <v>145015</v>
      </c>
      <c r="F46" s="44">
        <v>2508759.5</v>
      </c>
      <c r="G46" s="45" t="s">
        <v>10</v>
      </c>
    </row>
    <row r="47" spans="1:7" x14ac:dyDescent="0.25">
      <c r="A47" s="139" t="s">
        <v>71</v>
      </c>
      <c r="B47" s="43">
        <v>20</v>
      </c>
      <c r="C47" s="44">
        <f t="shared" si="6"/>
        <v>138115</v>
      </c>
      <c r="D47" s="44">
        <v>2762300</v>
      </c>
      <c r="E47" s="44">
        <f t="shared" si="7"/>
        <v>139265</v>
      </c>
      <c r="F47" s="44">
        <v>2785300</v>
      </c>
      <c r="G47" s="45" t="s">
        <v>10</v>
      </c>
    </row>
    <row r="48" spans="1:7" x14ac:dyDescent="0.25">
      <c r="A48" s="140" t="s">
        <v>71</v>
      </c>
      <c r="B48" s="43">
        <v>20.3</v>
      </c>
      <c r="C48" s="44">
        <f t="shared" si="6"/>
        <v>138115</v>
      </c>
      <c r="D48" s="44">
        <v>2803734.5</v>
      </c>
      <c r="E48" s="44">
        <f t="shared" si="7"/>
        <v>139265</v>
      </c>
      <c r="F48" s="44">
        <v>2827079.5</v>
      </c>
      <c r="G48" s="45" t="s">
        <v>10</v>
      </c>
    </row>
    <row r="49" spans="1:10" x14ac:dyDescent="0.25">
      <c r="A49" s="40" t="s">
        <v>72</v>
      </c>
      <c r="B49" s="35">
        <v>42.1</v>
      </c>
      <c r="C49" s="170">
        <f t="shared" si="6"/>
        <v>105800</v>
      </c>
      <c r="D49" s="11">
        <v>4454180</v>
      </c>
      <c r="E49" s="171">
        <f t="shared" si="7"/>
        <v>106950</v>
      </c>
      <c r="F49" s="11">
        <v>4502595</v>
      </c>
      <c r="G49" s="36" t="s">
        <v>10</v>
      </c>
    </row>
    <row r="50" spans="1:10" x14ac:dyDescent="0.25">
      <c r="A50" s="37" t="s">
        <v>73</v>
      </c>
      <c r="B50" s="35">
        <v>46.7</v>
      </c>
      <c r="C50" s="170">
        <f t="shared" si="6"/>
        <v>104650</v>
      </c>
      <c r="D50" s="11">
        <v>4887155</v>
      </c>
      <c r="E50" s="171">
        <f t="shared" si="7"/>
        <v>105800</v>
      </c>
      <c r="F50" s="11">
        <v>4940860</v>
      </c>
      <c r="G50" s="36" t="s">
        <v>10</v>
      </c>
    </row>
    <row r="51" spans="1:10" ht="15.75" thickBot="1" x14ac:dyDescent="0.3">
      <c r="A51" s="51" t="s">
        <v>73</v>
      </c>
      <c r="B51" s="52">
        <v>57.1</v>
      </c>
      <c r="C51" s="157">
        <f t="shared" si="6"/>
        <v>94475.949999999983</v>
      </c>
      <c r="D51" s="22">
        <v>5394576.7449999992</v>
      </c>
      <c r="E51" s="172">
        <f t="shared" si="7"/>
        <v>95625.949999999983</v>
      </c>
      <c r="F51" s="22">
        <v>5460241.7449999992</v>
      </c>
      <c r="G51" s="23" t="s">
        <v>10</v>
      </c>
    </row>
    <row r="53" spans="1:10" s="2" customFormat="1" ht="27.75" customHeight="1" thickBot="1" x14ac:dyDescent="0.35">
      <c r="A53" s="21" t="s">
        <v>121</v>
      </c>
      <c r="E53" s="3"/>
      <c r="G53" s="3"/>
      <c r="H53" s="3"/>
      <c r="I53" s="3"/>
      <c r="J53" s="3"/>
    </row>
    <row r="54" spans="1:10" ht="45" x14ac:dyDescent="0.25">
      <c r="A54" s="27" t="s">
        <v>0</v>
      </c>
      <c r="B54" s="28" t="s">
        <v>31</v>
      </c>
      <c r="C54" s="29" t="s">
        <v>32</v>
      </c>
      <c r="D54" s="30" t="s">
        <v>33</v>
      </c>
      <c r="E54" s="29" t="s">
        <v>34</v>
      </c>
      <c r="F54" s="29" t="s">
        <v>33</v>
      </c>
      <c r="G54" s="66" t="s">
        <v>35</v>
      </c>
      <c r="I54" s="16"/>
    </row>
    <row r="55" spans="1:10" x14ac:dyDescent="0.25">
      <c r="A55" s="42" t="s">
        <v>101</v>
      </c>
      <c r="B55" s="43">
        <v>20.67</v>
      </c>
      <c r="C55" s="44">
        <f>D55/B55</f>
        <v>139800</v>
      </c>
      <c r="D55" s="44">
        <f>D3*1.2</f>
        <v>2889666</v>
      </c>
      <c r="E55" s="11"/>
      <c r="F55" s="11"/>
      <c r="G55" s="45" t="s">
        <v>10</v>
      </c>
      <c r="I55" s="67"/>
    </row>
    <row r="56" spans="1:10" x14ac:dyDescent="0.25">
      <c r="A56" s="40" t="s">
        <v>37</v>
      </c>
      <c r="B56" s="35">
        <v>38.25</v>
      </c>
      <c r="C56" s="170">
        <f>D56/B56</f>
        <v>117000</v>
      </c>
      <c r="D56" s="11">
        <v>4475250</v>
      </c>
      <c r="E56" s="171">
        <f>F56/B56</f>
        <v>118200</v>
      </c>
      <c r="F56" s="11">
        <v>4521150</v>
      </c>
      <c r="G56" s="36" t="s">
        <v>47</v>
      </c>
      <c r="I56" s="16"/>
      <c r="J56" s="16"/>
    </row>
    <row r="57" spans="1:10" x14ac:dyDescent="0.25">
      <c r="A57" s="40" t="s">
        <v>38</v>
      </c>
      <c r="B57" s="35">
        <v>43.2</v>
      </c>
      <c r="C57" s="170">
        <f t="shared" ref="C57:C77" si="8">D57/B57</f>
        <v>110400</v>
      </c>
      <c r="D57" s="11">
        <v>4769280</v>
      </c>
      <c r="E57" s="171">
        <f t="shared" ref="E57:E77" si="9">F57/B57</f>
        <v>111599.99999999999</v>
      </c>
      <c r="F57" s="11">
        <v>4821120</v>
      </c>
      <c r="G57" s="36" t="s">
        <v>47</v>
      </c>
    </row>
    <row r="58" spans="1:10" x14ac:dyDescent="0.25">
      <c r="A58" s="40" t="s">
        <v>38</v>
      </c>
      <c r="B58" s="35">
        <v>45.32</v>
      </c>
      <c r="C58" s="170">
        <f t="shared" si="8"/>
        <v>109200</v>
      </c>
      <c r="D58" s="11">
        <v>4948944</v>
      </c>
      <c r="E58" s="171">
        <f t="shared" si="9"/>
        <v>110400</v>
      </c>
      <c r="F58" s="11">
        <v>5003328</v>
      </c>
      <c r="G58" s="36" t="s">
        <v>47</v>
      </c>
    </row>
    <row r="59" spans="1:10" x14ac:dyDescent="0.25">
      <c r="A59" s="40" t="s">
        <v>38</v>
      </c>
      <c r="B59" s="35">
        <v>48.45</v>
      </c>
      <c r="C59" s="170">
        <f t="shared" si="8"/>
        <v>105345.60000000001</v>
      </c>
      <c r="D59" s="11">
        <v>5103994.32</v>
      </c>
      <c r="E59" s="171">
        <f t="shared" si="9"/>
        <v>106545.60000000001</v>
      </c>
      <c r="F59" s="11">
        <v>5162134.32</v>
      </c>
      <c r="G59" s="36" t="s">
        <v>47</v>
      </c>
    </row>
    <row r="60" spans="1:10" ht="15.75" thickBot="1" x14ac:dyDescent="0.3">
      <c r="A60" s="51" t="s">
        <v>38</v>
      </c>
      <c r="B60" s="52">
        <v>55.52</v>
      </c>
      <c r="C60" s="157">
        <f t="shared" si="8"/>
        <v>98583.599999999991</v>
      </c>
      <c r="D60" s="22">
        <v>5473361.4720000001</v>
      </c>
      <c r="E60" s="172">
        <f t="shared" si="9"/>
        <v>99783.599999999991</v>
      </c>
      <c r="F60" s="22">
        <v>5539985.4720000001</v>
      </c>
      <c r="G60" s="23" t="s">
        <v>47</v>
      </c>
    </row>
    <row r="61" spans="1:10" x14ac:dyDescent="0.25">
      <c r="A61" s="47" t="s">
        <v>42</v>
      </c>
      <c r="B61" s="48">
        <v>18.95</v>
      </c>
      <c r="C61" s="49">
        <f t="shared" si="8"/>
        <v>143400</v>
      </c>
      <c r="D61" s="44">
        <v>2717430</v>
      </c>
      <c r="E61" s="49">
        <f t="shared" si="9"/>
        <v>144600</v>
      </c>
      <c r="F61" s="49">
        <v>2740170</v>
      </c>
      <c r="G61" s="50" t="s">
        <v>10</v>
      </c>
    </row>
    <row r="62" spans="1:10" x14ac:dyDescent="0.25">
      <c r="A62" s="42" t="s">
        <v>42</v>
      </c>
      <c r="B62" s="43">
        <v>20.67</v>
      </c>
      <c r="C62" s="44">
        <f t="shared" si="8"/>
        <v>139800</v>
      </c>
      <c r="D62" s="44">
        <v>2889666</v>
      </c>
      <c r="E62" s="44">
        <f t="shared" si="9"/>
        <v>141000</v>
      </c>
      <c r="F62" s="44">
        <v>2914470</v>
      </c>
      <c r="G62" s="45" t="s">
        <v>10</v>
      </c>
    </row>
    <row r="63" spans="1:10" x14ac:dyDescent="0.25">
      <c r="A63" s="37" t="s">
        <v>43</v>
      </c>
      <c r="B63" s="38">
        <v>34.630000000000003</v>
      </c>
      <c r="C63" s="156">
        <f t="shared" si="8"/>
        <v>121444.8</v>
      </c>
      <c r="D63" s="11">
        <v>4205633.4240000006</v>
      </c>
      <c r="E63" s="173">
        <f t="shared" si="9"/>
        <v>122644.8</v>
      </c>
      <c r="F63" s="11">
        <v>4247189.4240000006</v>
      </c>
      <c r="G63" s="36" t="s">
        <v>10</v>
      </c>
    </row>
    <row r="64" spans="1:10" x14ac:dyDescent="0.25">
      <c r="A64" s="40" t="s">
        <v>44</v>
      </c>
      <c r="B64" s="35">
        <v>38.25</v>
      </c>
      <c r="C64" s="170">
        <f t="shared" si="8"/>
        <v>117000</v>
      </c>
      <c r="D64" s="11">
        <v>4475250</v>
      </c>
      <c r="E64" s="171">
        <f t="shared" si="9"/>
        <v>118200</v>
      </c>
      <c r="F64" s="11">
        <v>4521150</v>
      </c>
      <c r="G64" s="36" t="s">
        <v>10</v>
      </c>
    </row>
    <row r="65" spans="1:7" x14ac:dyDescent="0.25">
      <c r="A65" s="34" t="s">
        <v>43</v>
      </c>
      <c r="B65" s="35">
        <v>39</v>
      </c>
      <c r="C65" s="170">
        <f t="shared" si="8"/>
        <v>116728.8</v>
      </c>
      <c r="D65" s="11">
        <v>4552423.2</v>
      </c>
      <c r="E65" s="170">
        <f t="shared" si="9"/>
        <v>117928.8</v>
      </c>
      <c r="F65" s="11">
        <v>4599223.2</v>
      </c>
      <c r="G65" s="36" t="s">
        <v>10</v>
      </c>
    </row>
    <row r="66" spans="1:7" x14ac:dyDescent="0.25">
      <c r="A66" s="37" t="s">
        <v>45</v>
      </c>
      <c r="B66" s="38">
        <v>40.89</v>
      </c>
      <c r="C66" s="156">
        <f t="shared" si="8"/>
        <v>112800</v>
      </c>
      <c r="D66" s="39">
        <v>4612392</v>
      </c>
      <c r="E66" s="173">
        <f t="shared" si="9"/>
        <v>114000</v>
      </c>
      <c r="F66" s="39">
        <v>4661460</v>
      </c>
      <c r="G66" s="9" t="s">
        <v>10</v>
      </c>
    </row>
    <row r="67" spans="1:7" x14ac:dyDescent="0.25">
      <c r="A67" s="40" t="s">
        <v>45</v>
      </c>
      <c r="B67" s="35">
        <v>43.2</v>
      </c>
      <c r="C67" s="170">
        <f t="shared" si="8"/>
        <v>110400</v>
      </c>
      <c r="D67" s="11">
        <v>4769280</v>
      </c>
      <c r="E67" s="171">
        <f t="shared" si="9"/>
        <v>111599.99999999999</v>
      </c>
      <c r="F67" s="11">
        <v>4821120</v>
      </c>
      <c r="G67" s="36" t="s">
        <v>10</v>
      </c>
    </row>
    <row r="68" spans="1:7" x14ac:dyDescent="0.25">
      <c r="A68" s="40" t="s">
        <v>45</v>
      </c>
      <c r="B68" s="35">
        <v>45.32</v>
      </c>
      <c r="C68" s="170">
        <f t="shared" si="8"/>
        <v>109200</v>
      </c>
      <c r="D68" s="11">
        <v>4948944</v>
      </c>
      <c r="E68" s="171">
        <f t="shared" si="9"/>
        <v>110400</v>
      </c>
      <c r="F68" s="11">
        <v>5003328</v>
      </c>
      <c r="G68" s="36" t="s">
        <v>10</v>
      </c>
    </row>
    <row r="69" spans="1:7" x14ac:dyDescent="0.25">
      <c r="A69" s="40" t="s">
        <v>45</v>
      </c>
      <c r="B69" s="35">
        <v>48.45</v>
      </c>
      <c r="C69" s="170">
        <f t="shared" si="8"/>
        <v>105345.60000000001</v>
      </c>
      <c r="D69" s="11">
        <v>5103994.32</v>
      </c>
      <c r="E69" s="171">
        <f t="shared" si="9"/>
        <v>106545.60000000001</v>
      </c>
      <c r="F69" s="11">
        <v>5162134.32</v>
      </c>
      <c r="G69" s="36" t="s">
        <v>10</v>
      </c>
    </row>
    <row r="70" spans="1:7" ht="15.75" thickBot="1" x14ac:dyDescent="0.3">
      <c r="A70" s="51" t="s">
        <v>45</v>
      </c>
      <c r="B70" s="52">
        <v>55.52</v>
      </c>
      <c r="C70" s="157">
        <f t="shared" si="8"/>
        <v>98583.599999999991</v>
      </c>
      <c r="D70" s="22">
        <v>5473361.4720000001</v>
      </c>
      <c r="E70" s="172">
        <f t="shared" si="9"/>
        <v>99783.599999999991</v>
      </c>
      <c r="F70" s="22">
        <v>5539985.4720000001</v>
      </c>
      <c r="G70" s="23" t="s">
        <v>10</v>
      </c>
    </row>
    <row r="71" spans="1:7" x14ac:dyDescent="0.25">
      <c r="A71" s="47" t="s">
        <v>71</v>
      </c>
      <c r="B71" s="48">
        <v>17</v>
      </c>
      <c r="C71" s="49">
        <f t="shared" si="8"/>
        <v>150120</v>
      </c>
      <c r="D71" s="49">
        <v>2552040</v>
      </c>
      <c r="E71" s="49">
        <f t="shared" si="9"/>
        <v>151320</v>
      </c>
      <c r="F71" s="49">
        <v>2572440</v>
      </c>
      <c r="G71" s="50" t="s">
        <v>10</v>
      </c>
    </row>
    <row r="72" spans="1:7" x14ac:dyDescent="0.25">
      <c r="A72" s="140" t="s">
        <v>71</v>
      </c>
      <c r="B72" s="43">
        <v>17.3</v>
      </c>
      <c r="C72" s="44">
        <f t="shared" si="8"/>
        <v>150120</v>
      </c>
      <c r="D72" s="44">
        <v>2597076</v>
      </c>
      <c r="E72" s="44">
        <f t="shared" si="9"/>
        <v>151320</v>
      </c>
      <c r="F72" s="44">
        <v>2617836</v>
      </c>
      <c r="G72" s="45" t="s">
        <v>10</v>
      </c>
    </row>
    <row r="73" spans="1:7" x14ac:dyDescent="0.25">
      <c r="A73" s="139" t="s">
        <v>71</v>
      </c>
      <c r="B73" s="43">
        <v>20</v>
      </c>
      <c r="C73" s="44">
        <f t="shared" si="8"/>
        <v>144120</v>
      </c>
      <c r="D73" s="44">
        <v>2882400</v>
      </c>
      <c r="E73" s="44">
        <f t="shared" si="9"/>
        <v>145320</v>
      </c>
      <c r="F73" s="44">
        <v>2906400</v>
      </c>
      <c r="G73" s="45" t="s">
        <v>10</v>
      </c>
    </row>
    <row r="74" spans="1:7" x14ac:dyDescent="0.25">
      <c r="A74" s="140" t="s">
        <v>71</v>
      </c>
      <c r="B74" s="43">
        <v>20.3</v>
      </c>
      <c r="C74" s="44">
        <f t="shared" si="8"/>
        <v>144120</v>
      </c>
      <c r="D74" s="44">
        <v>2925636</v>
      </c>
      <c r="E74" s="44">
        <f t="shared" si="9"/>
        <v>145320</v>
      </c>
      <c r="F74" s="44">
        <v>2949996</v>
      </c>
      <c r="G74" s="45" t="s">
        <v>10</v>
      </c>
    </row>
    <row r="75" spans="1:7" x14ac:dyDescent="0.25">
      <c r="A75" s="40" t="s">
        <v>72</v>
      </c>
      <c r="B75" s="35">
        <v>42.1</v>
      </c>
      <c r="C75" s="170">
        <f t="shared" si="8"/>
        <v>110400</v>
      </c>
      <c r="D75" s="11">
        <v>4647840</v>
      </c>
      <c r="E75" s="171">
        <f t="shared" si="9"/>
        <v>111600</v>
      </c>
      <c r="F75" s="11">
        <v>4698360</v>
      </c>
      <c r="G75" s="36" t="s">
        <v>10</v>
      </c>
    </row>
    <row r="76" spans="1:7" x14ac:dyDescent="0.25">
      <c r="A76" s="37" t="s">
        <v>73</v>
      </c>
      <c r="B76" s="35">
        <v>46.7</v>
      </c>
      <c r="C76" s="170">
        <f t="shared" si="8"/>
        <v>109200</v>
      </c>
      <c r="D76" s="11">
        <v>5099640</v>
      </c>
      <c r="E76" s="171">
        <f t="shared" si="9"/>
        <v>110400</v>
      </c>
      <c r="F76" s="11">
        <v>5155680</v>
      </c>
      <c r="G76" s="36" t="s">
        <v>10</v>
      </c>
    </row>
    <row r="77" spans="1:7" ht="15.75" thickBot="1" x14ac:dyDescent="0.3">
      <c r="A77" s="51" t="s">
        <v>73</v>
      </c>
      <c r="B77" s="52">
        <v>57.1</v>
      </c>
      <c r="C77" s="157">
        <f t="shared" si="8"/>
        <v>98583.599999999991</v>
      </c>
      <c r="D77" s="22">
        <v>5629123.5599999996</v>
      </c>
      <c r="E77" s="172">
        <f t="shared" si="9"/>
        <v>99783.599999999991</v>
      </c>
      <c r="F77" s="22">
        <v>5697643.5599999996</v>
      </c>
      <c r="G77" s="23" t="s">
        <v>10</v>
      </c>
    </row>
    <row r="79" spans="1:7" ht="19.5" thickBot="1" x14ac:dyDescent="0.35">
      <c r="A79" s="21" t="s">
        <v>122</v>
      </c>
      <c r="B79" s="2"/>
      <c r="C79" s="2"/>
      <c r="D79" s="2"/>
      <c r="E79" s="3"/>
      <c r="F79" s="2"/>
      <c r="G79" s="3"/>
    </row>
    <row r="80" spans="1:7" ht="45" x14ac:dyDescent="0.25">
      <c r="A80" s="27" t="s">
        <v>0</v>
      </c>
      <c r="B80" s="28" t="s">
        <v>31</v>
      </c>
      <c r="C80" s="29" t="s">
        <v>32</v>
      </c>
      <c r="D80" s="30" t="s">
        <v>33</v>
      </c>
      <c r="E80" s="29" t="s">
        <v>34</v>
      </c>
      <c r="F80" s="29" t="s">
        <v>33</v>
      </c>
      <c r="G80" s="66" t="s">
        <v>35</v>
      </c>
    </row>
    <row r="81" spans="1:9" x14ac:dyDescent="0.25">
      <c r="A81" s="42" t="s">
        <v>101</v>
      </c>
      <c r="B81" s="43">
        <v>20.67</v>
      </c>
      <c r="C81" s="44">
        <f>D81/B81</f>
        <v>110674.99999999999</v>
      </c>
      <c r="D81" s="44">
        <f>D3*0.95</f>
        <v>2287652.25</v>
      </c>
      <c r="E81" s="11"/>
      <c r="F81" s="11"/>
      <c r="G81" s="45" t="s">
        <v>10</v>
      </c>
      <c r="I81" s="67"/>
    </row>
    <row r="82" spans="1:9" x14ac:dyDescent="0.25">
      <c r="A82" s="40" t="s">
        <v>37</v>
      </c>
      <c r="B82" s="35">
        <v>38.25</v>
      </c>
      <c r="C82" s="170">
        <f>D82/B82</f>
        <v>92625</v>
      </c>
      <c r="D82" s="11">
        <v>3542906.25</v>
      </c>
      <c r="E82" s="171">
        <f>F82/B82</f>
        <v>93575</v>
      </c>
      <c r="F82" s="11">
        <v>3579243.75</v>
      </c>
      <c r="G82" s="36" t="s">
        <v>47</v>
      </c>
    </row>
    <row r="83" spans="1:9" x14ac:dyDescent="0.25">
      <c r="A83" s="40" t="s">
        <v>38</v>
      </c>
      <c r="B83" s="35">
        <v>43.2</v>
      </c>
      <c r="C83" s="170">
        <f t="shared" ref="C83:C103" si="10">D83/B83</f>
        <v>87400</v>
      </c>
      <c r="D83" s="11">
        <v>3775680.0000000005</v>
      </c>
      <c r="E83" s="171">
        <f t="shared" ref="E83:E103" si="11">F83/B83</f>
        <v>88350</v>
      </c>
      <c r="F83" s="11">
        <v>3816720.0000000005</v>
      </c>
      <c r="G83" s="36" t="s">
        <v>47</v>
      </c>
    </row>
    <row r="84" spans="1:9" x14ac:dyDescent="0.25">
      <c r="A84" s="40" t="s">
        <v>38</v>
      </c>
      <c r="B84" s="35">
        <v>45.32</v>
      </c>
      <c r="C84" s="170">
        <f t="shared" si="10"/>
        <v>86450</v>
      </c>
      <c r="D84" s="11">
        <v>3917914</v>
      </c>
      <c r="E84" s="171">
        <f t="shared" si="11"/>
        <v>87400</v>
      </c>
      <c r="F84" s="11">
        <v>3960968</v>
      </c>
      <c r="G84" s="36" t="s">
        <v>47</v>
      </c>
    </row>
    <row r="85" spans="1:9" x14ac:dyDescent="0.25">
      <c r="A85" s="40" t="s">
        <v>38</v>
      </c>
      <c r="B85" s="35">
        <v>48.45</v>
      </c>
      <c r="C85" s="170">
        <f t="shared" si="10"/>
        <v>83398.600000000006</v>
      </c>
      <c r="D85" s="11">
        <v>4040662.1700000004</v>
      </c>
      <c r="E85" s="171">
        <f t="shared" si="11"/>
        <v>84348.6</v>
      </c>
      <c r="F85" s="11">
        <v>4086689.6700000004</v>
      </c>
      <c r="G85" s="36" t="s">
        <v>47</v>
      </c>
    </row>
    <row r="86" spans="1:9" ht="15.75" thickBot="1" x14ac:dyDescent="0.3">
      <c r="A86" s="51" t="s">
        <v>38</v>
      </c>
      <c r="B86" s="52">
        <v>55.52</v>
      </c>
      <c r="C86" s="157">
        <f t="shared" si="10"/>
        <v>78045.350000000006</v>
      </c>
      <c r="D86" s="22">
        <v>4333077.8320000004</v>
      </c>
      <c r="E86" s="172">
        <f t="shared" si="11"/>
        <v>78995.350000000006</v>
      </c>
      <c r="F86" s="22">
        <v>4385821.8320000004</v>
      </c>
      <c r="G86" s="23" t="s">
        <v>47</v>
      </c>
    </row>
    <row r="87" spans="1:9" x14ac:dyDescent="0.25">
      <c r="A87" s="47" t="s">
        <v>42</v>
      </c>
      <c r="B87" s="48">
        <v>18.95</v>
      </c>
      <c r="C87" s="49">
        <f t="shared" si="10"/>
        <v>113525</v>
      </c>
      <c r="D87" s="44">
        <v>2151298.75</v>
      </c>
      <c r="E87" s="49">
        <f t="shared" si="11"/>
        <v>114475</v>
      </c>
      <c r="F87" s="49">
        <v>2169301.25</v>
      </c>
      <c r="G87" s="50" t="s">
        <v>10</v>
      </c>
    </row>
    <row r="88" spans="1:9" x14ac:dyDescent="0.25">
      <c r="A88" s="42" t="s">
        <v>42</v>
      </c>
      <c r="B88" s="43">
        <v>20.67</v>
      </c>
      <c r="C88" s="44">
        <f t="shared" si="10"/>
        <v>110674.99999999999</v>
      </c>
      <c r="D88" s="44">
        <v>2287652.25</v>
      </c>
      <c r="E88" s="44">
        <f t="shared" si="11"/>
        <v>111624.99999999999</v>
      </c>
      <c r="F88" s="44">
        <v>2307288.75</v>
      </c>
      <c r="G88" s="45" t="s">
        <v>10</v>
      </c>
    </row>
    <row r="89" spans="1:9" x14ac:dyDescent="0.25">
      <c r="A89" s="37" t="s">
        <v>43</v>
      </c>
      <c r="B89" s="38">
        <v>34.630000000000003</v>
      </c>
      <c r="C89" s="156">
        <f t="shared" si="10"/>
        <v>96143.8</v>
      </c>
      <c r="D89" s="11">
        <v>3329459.7940000002</v>
      </c>
      <c r="E89" s="173">
        <f t="shared" si="11"/>
        <v>97093.8</v>
      </c>
      <c r="F89" s="11">
        <v>3362358.2940000002</v>
      </c>
      <c r="G89" s="36" t="s">
        <v>10</v>
      </c>
    </row>
    <row r="90" spans="1:9" x14ac:dyDescent="0.25">
      <c r="A90" s="40" t="s">
        <v>44</v>
      </c>
      <c r="B90" s="35">
        <v>38.25</v>
      </c>
      <c r="C90" s="170">
        <f t="shared" si="10"/>
        <v>92625</v>
      </c>
      <c r="D90" s="11">
        <v>3542906.25</v>
      </c>
      <c r="E90" s="171">
        <f t="shared" si="11"/>
        <v>93575</v>
      </c>
      <c r="F90" s="11">
        <v>3579243.75</v>
      </c>
      <c r="G90" s="36" t="s">
        <v>10</v>
      </c>
    </row>
    <row r="91" spans="1:9" x14ac:dyDescent="0.25">
      <c r="A91" s="34" t="s">
        <v>43</v>
      </c>
      <c r="B91" s="35">
        <v>39</v>
      </c>
      <c r="C91" s="170">
        <f t="shared" si="10"/>
        <v>92410.299999999988</v>
      </c>
      <c r="D91" s="11">
        <v>3604001.6999999997</v>
      </c>
      <c r="E91" s="170">
        <f t="shared" si="11"/>
        <v>93360.299999999988</v>
      </c>
      <c r="F91" s="11">
        <v>3641051.6999999997</v>
      </c>
      <c r="G91" s="36" t="s">
        <v>10</v>
      </c>
    </row>
    <row r="92" spans="1:9" x14ac:dyDescent="0.25">
      <c r="A92" s="37" t="s">
        <v>45</v>
      </c>
      <c r="B92" s="38">
        <v>40.89</v>
      </c>
      <c r="C92" s="156">
        <f t="shared" si="10"/>
        <v>89300</v>
      </c>
      <c r="D92" s="39">
        <v>3651477</v>
      </c>
      <c r="E92" s="173">
        <f t="shared" si="11"/>
        <v>90250</v>
      </c>
      <c r="F92" s="39">
        <v>3690322.5</v>
      </c>
      <c r="G92" s="9" t="s">
        <v>10</v>
      </c>
    </row>
    <row r="93" spans="1:9" x14ac:dyDescent="0.25">
      <c r="A93" s="40" t="s">
        <v>45</v>
      </c>
      <c r="B93" s="35">
        <v>43.2</v>
      </c>
      <c r="C93" s="170">
        <f t="shared" si="10"/>
        <v>87400</v>
      </c>
      <c r="D93" s="11">
        <v>3775680.0000000005</v>
      </c>
      <c r="E93" s="171">
        <f t="shared" si="11"/>
        <v>88350</v>
      </c>
      <c r="F93" s="11">
        <v>3816720.0000000005</v>
      </c>
      <c r="G93" s="36" t="s">
        <v>10</v>
      </c>
    </row>
    <row r="94" spans="1:9" x14ac:dyDescent="0.25">
      <c r="A94" s="40" t="s">
        <v>45</v>
      </c>
      <c r="B94" s="35">
        <v>45.32</v>
      </c>
      <c r="C94" s="170">
        <f t="shared" si="10"/>
        <v>86450</v>
      </c>
      <c r="D94" s="11">
        <v>3917914</v>
      </c>
      <c r="E94" s="171">
        <f t="shared" si="11"/>
        <v>87400</v>
      </c>
      <c r="F94" s="11">
        <v>3960968</v>
      </c>
      <c r="G94" s="36" t="s">
        <v>10</v>
      </c>
    </row>
    <row r="95" spans="1:9" x14ac:dyDescent="0.25">
      <c r="A95" s="40" t="s">
        <v>45</v>
      </c>
      <c r="B95" s="35">
        <v>48.45</v>
      </c>
      <c r="C95" s="170">
        <f t="shared" si="10"/>
        <v>83398.600000000006</v>
      </c>
      <c r="D95" s="11">
        <v>4040662.1700000004</v>
      </c>
      <c r="E95" s="171">
        <f t="shared" si="11"/>
        <v>84348.6</v>
      </c>
      <c r="F95" s="11">
        <v>4086689.6700000004</v>
      </c>
      <c r="G95" s="36" t="s">
        <v>10</v>
      </c>
    </row>
    <row r="96" spans="1:9" ht="15.75" thickBot="1" x14ac:dyDescent="0.3">
      <c r="A96" s="51" t="s">
        <v>45</v>
      </c>
      <c r="B96" s="52">
        <v>55.52</v>
      </c>
      <c r="C96" s="157">
        <f t="shared" si="10"/>
        <v>78045.350000000006</v>
      </c>
      <c r="D96" s="22">
        <v>4333077.8320000004</v>
      </c>
      <c r="E96" s="172">
        <f t="shared" si="11"/>
        <v>78995.350000000006</v>
      </c>
      <c r="F96" s="22">
        <v>4385821.8320000004</v>
      </c>
      <c r="G96" s="23" t="s">
        <v>10</v>
      </c>
    </row>
    <row r="97" spans="1:10" x14ac:dyDescent="0.25">
      <c r="A97" s="47" t="s">
        <v>71</v>
      </c>
      <c r="B97" s="48">
        <v>17</v>
      </c>
      <c r="C97" s="49">
        <f t="shared" si="10"/>
        <v>118845</v>
      </c>
      <c r="D97" s="49">
        <v>2020365</v>
      </c>
      <c r="E97" s="49">
        <f t="shared" si="11"/>
        <v>119795</v>
      </c>
      <c r="F97" s="49">
        <v>2036515</v>
      </c>
      <c r="G97" s="50" t="s">
        <v>10</v>
      </c>
    </row>
    <row r="98" spans="1:10" x14ac:dyDescent="0.25">
      <c r="A98" s="140" t="s">
        <v>71</v>
      </c>
      <c r="B98" s="43">
        <v>17.3</v>
      </c>
      <c r="C98" s="44">
        <f t="shared" si="10"/>
        <v>118845</v>
      </c>
      <c r="D98" s="44">
        <v>2056018.5</v>
      </c>
      <c r="E98" s="44">
        <f t="shared" si="11"/>
        <v>119795</v>
      </c>
      <c r="F98" s="44">
        <v>2072453.5</v>
      </c>
      <c r="G98" s="45" t="s">
        <v>10</v>
      </c>
    </row>
    <row r="99" spans="1:10" x14ac:dyDescent="0.25">
      <c r="A99" s="139" t="s">
        <v>71</v>
      </c>
      <c r="B99" s="43">
        <v>20</v>
      </c>
      <c r="C99" s="44">
        <f t="shared" si="10"/>
        <v>114095</v>
      </c>
      <c r="D99" s="44">
        <v>2281900</v>
      </c>
      <c r="E99" s="44">
        <f t="shared" si="11"/>
        <v>115045</v>
      </c>
      <c r="F99" s="44">
        <v>2300900</v>
      </c>
      <c r="G99" s="45" t="s">
        <v>10</v>
      </c>
    </row>
    <row r="100" spans="1:10" x14ac:dyDescent="0.25">
      <c r="A100" s="140" t="s">
        <v>71</v>
      </c>
      <c r="B100" s="43">
        <v>20.3</v>
      </c>
      <c r="C100" s="44">
        <f t="shared" si="10"/>
        <v>114095</v>
      </c>
      <c r="D100" s="44">
        <v>2316128.5</v>
      </c>
      <c r="E100" s="44">
        <f t="shared" si="11"/>
        <v>115045</v>
      </c>
      <c r="F100" s="44">
        <v>2335413.5</v>
      </c>
      <c r="G100" s="45" t="s">
        <v>10</v>
      </c>
    </row>
    <row r="101" spans="1:10" x14ac:dyDescent="0.25">
      <c r="A101" s="40" t="s">
        <v>72</v>
      </c>
      <c r="B101" s="35">
        <v>42.1</v>
      </c>
      <c r="C101" s="170">
        <f t="shared" si="10"/>
        <v>87400</v>
      </c>
      <c r="D101" s="11">
        <v>3679540</v>
      </c>
      <c r="E101" s="171">
        <f t="shared" si="11"/>
        <v>88350</v>
      </c>
      <c r="F101" s="11">
        <v>3719535</v>
      </c>
      <c r="G101" s="36" t="s">
        <v>10</v>
      </c>
    </row>
    <row r="102" spans="1:10" x14ac:dyDescent="0.25">
      <c r="A102" s="37" t="s">
        <v>73</v>
      </c>
      <c r="B102" s="35">
        <v>46.7</v>
      </c>
      <c r="C102" s="170">
        <f t="shared" si="10"/>
        <v>86450</v>
      </c>
      <c r="D102" s="11">
        <v>4037215</v>
      </c>
      <c r="E102" s="171">
        <f t="shared" si="11"/>
        <v>87400</v>
      </c>
      <c r="F102" s="11">
        <v>4081580</v>
      </c>
      <c r="G102" s="36" t="s">
        <v>10</v>
      </c>
    </row>
    <row r="103" spans="1:10" ht="15.75" thickBot="1" x14ac:dyDescent="0.3">
      <c r="A103" s="51" t="s">
        <v>73</v>
      </c>
      <c r="B103" s="52">
        <v>57.1</v>
      </c>
      <c r="C103" s="157">
        <f t="shared" si="10"/>
        <v>78045.349999999991</v>
      </c>
      <c r="D103" s="22">
        <v>4456389.4849999994</v>
      </c>
      <c r="E103" s="172">
        <f t="shared" si="11"/>
        <v>78995.349999999991</v>
      </c>
      <c r="F103" s="22">
        <v>4510634.4849999994</v>
      </c>
      <c r="G103" s="23" t="s">
        <v>10</v>
      </c>
    </row>
    <row r="104" spans="1:10" ht="15.75" thickBot="1" x14ac:dyDescent="0.3"/>
    <row r="105" spans="1:10" ht="15.75" x14ac:dyDescent="0.25">
      <c r="A105" s="203" t="s">
        <v>76</v>
      </c>
      <c r="B105" s="204"/>
      <c r="C105" s="204"/>
      <c r="D105" s="204"/>
      <c r="E105" s="204"/>
      <c r="F105" s="205"/>
      <c r="G105" s="203" t="s">
        <v>77</v>
      </c>
      <c r="H105" s="204"/>
      <c r="I105" s="204"/>
      <c r="J105" s="212"/>
    </row>
    <row r="106" spans="1:10" ht="15.75" x14ac:dyDescent="0.25">
      <c r="A106" s="206" t="s">
        <v>79</v>
      </c>
      <c r="B106" s="207" t="s">
        <v>80</v>
      </c>
      <c r="C106" s="208" t="s">
        <v>81</v>
      </c>
      <c r="D106" s="207"/>
      <c r="E106" s="208" t="s">
        <v>95</v>
      </c>
      <c r="F106" s="209"/>
      <c r="G106" s="182" t="s">
        <v>82</v>
      </c>
      <c r="H106" s="210" t="s">
        <v>81</v>
      </c>
      <c r="I106" s="211"/>
      <c r="J106" s="185" t="s">
        <v>106</v>
      </c>
    </row>
    <row r="107" spans="1:10" ht="94.5" x14ac:dyDescent="0.25">
      <c r="A107" s="143" t="s">
        <v>84</v>
      </c>
      <c r="B107" s="144" t="s">
        <v>85</v>
      </c>
      <c r="C107" s="144" t="s">
        <v>84</v>
      </c>
      <c r="D107" s="144" t="s">
        <v>85</v>
      </c>
      <c r="E107" s="144" t="s">
        <v>86</v>
      </c>
      <c r="F107" s="145" t="s">
        <v>87</v>
      </c>
      <c r="G107" s="143" t="s">
        <v>83</v>
      </c>
      <c r="H107" s="144" t="s">
        <v>88</v>
      </c>
      <c r="I107" s="183" t="s">
        <v>83</v>
      </c>
      <c r="J107" s="145" t="s">
        <v>105</v>
      </c>
    </row>
    <row r="108" spans="1:10" ht="16.5" thickBot="1" x14ac:dyDescent="0.3">
      <c r="A108" s="146">
        <v>1</v>
      </c>
      <c r="B108" s="147">
        <v>2</v>
      </c>
      <c r="C108" s="147">
        <v>3</v>
      </c>
      <c r="D108" s="147">
        <v>4</v>
      </c>
      <c r="E108" s="147">
        <v>5</v>
      </c>
      <c r="F108" s="148">
        <v>6</v>
      </c>
      <c r="G108" s="146">
        <v>7</v>
      </c>
      <c r="H108" s="147">
        <v>8</v>
      </c>
      <c r="I108" s="184">
        <v>9</v>
      </c>
      <c r="J108" s="148">
        <v>10</v>
      </c>
    </row>
  </sheetData>
  <mergeCells count="6">
    <mergeCell ref="A105:F105"/>
    <mergeCell ref="A106:B106"/>
    <mergeCell ref="C106:D106"/>
    <mergeCell ref="E106:F106"/>
    <mergeCell ref="H106:I106"/>
    <mergeCell ref="G105:J105"/>
  </mergeCells>
  <pageMargins left="0.51181102362204722" right="0.11811023622047245" top="0.35433070866141736" bottom="0.35433070866141736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"/>
  <sheetViews>
    <sheetView tabSelected="1" workbookViewId="0">
      <selection activeCell="E19" sqref="E19"/>
    </sheetView>
  </sheetViews>
  <sheetFormatPr defaultRowHeight="15" x14ac:dyDescent="0.25"/>
  <cols>
    <col min="1" max="1" width="22.85546875" customWidth="1"/>
    <col min="2" max="2" width="10.42578125" customWidth="1"/>
    <col min="3" max="3" width="14.42578125" customWidth="1"/>
    <col min="4" max="4" width="16" customWidth="1"/>
    <col min="5" max="5" width="13.85546875" customWidth="1"/>
    <col min="6" max="6" width="14.42578125" customWidth="1"/>
    <col min="7" max="7" width="19" customWidth="1"/>
    <col min="8" max="8" width="21.7109375" customWidth="1"/>
    <col min="9" max="9" width="28.5703125" customWidth="1"/>
    <col min="14" max="14" width="9.140625" customWidth="1"/>
    <col min="16" max="16" width="9.140625" customWidth="1"/>
  </cols>
  <sheetData>
    <row r="1" spans="1:9" ht="19.5" thickBot="1" x14ac:dyDescent="0.35">
      <c r="A1" s="10" t="s">
        <v>123</v>
      </c>
    </row>
    <row r="2" spans="1:9" s="71" customFormat="1" ht="99" customHeight="1" x14ac:dyDescent="0.25">
      <c r="A2" s="70" t="s">
        <v>0</v>
      </c>
      <c r="B2" s="29" t="s">
        <v>1</v>
      </c>
      <c r="C2" s="29" t="s">
        <v>32</v>
      </c>
      <c r="D2" s="122" t="s">
        <v>93</v>
      </c>
      <c r="E2" s="122" t="s">
        <v>76</v>
      </c>
      <c r="F2" s="123" t="s">
        <v>77</v>
      </c>
      <c r="G2" s="123" t="s">
        <v>78</v>
      </c>
      <c r="H2" s="30" t="s">
        <v>35</v>
      </c>
      <c r="I2" s="31" t="s">
        <v>48</v>
      </c>
    </row>
    <row r="3" spans="1:9" ht="15.75" thickBot="1" x14ac:dyDescent="0.3">
      <c r="A3" s="213" t="s">
        <v>94</v>
      </c>
      <c r="B3" s="68">
        <v>21.6</v>
      </c>
      <c r="C3" s="214">
        <v>143981</v>
      </c>
      <c r="D3" s="215">
        <v>3110000</v>
      </c>
      <c r="E3" s="216">
        <f>D3*115%</f>
        <v>3576499.9999999995</v>
      </c>
      <c r="F3" s="216">
        <f>D3*120%</f>
        <v>3732000</v>
      </c>
      <c r="G3" s="216">
        <f>D3*0.95</f>
        <v>2954500</v>
      </c>
      <c r="H3" s="218" t="s">
        <v>47</v>
      </c>
      <c r="I3" s="69" t="s">
        <v>75</v>
      </c>
    </row>
    <row r="5" spans="1:9" ht="19.5" thickBot="1" x14ac:dyDescent="0.35">
      <c r="A5" s="10" t="s">
        <v>130</v>
      </c>
    </row>
    <row r="6" spans="1:9" ht="75" x14ac:dyDescent="0.25">
      <c r="A6" s="70" t="s">
        <v>0</v>
      </c>
      <c r="B6" s="29" t="s">
        <v>1</v>
      </c>
      <c r="C6" s="29" t="s">
        <v>32</v>
      </c>
      <c r="D6" s="122" t="s">
        <v>93</v>
      </c>
      <c r="E6" s="122" t="s">
        <v>125</v>
      </c>
      <c r="F6" s="122" t="s">
        <v>126</v>
      </c>
    </row>
    <row r="7" spans="1:9" ht="15.75" thickBot="1" x14ac:dyDescent="0.3">
      <c r="A7" s="213" t="s">
        <v>94</v>
      </c>
      <c r="B7" s="68">
        <v>21.6</v>
      </c>
      <c r="C7" s="214">
        <v>143981</v>
      </c>
      <c r="D7" s="215">
        <v>3110000</v>
      </c>
      <c r="E7" s="216">
        <f>D7*1.1</f>
        <v>3421000.0000000005</v>
      </c>
      <c r="F7" s="217">
        <f>D7*1.08</f>
        <v>3358800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Кольцово_Семейная_Сбер</vt:lpstr>
      <vt:lpstr>Кольцово</vt:lpstr>
      <vt:lpstr>ЖК ВЛ_Семейная_Сбер</vt:lpstr>
      <vt:lpstr>ЖК ВЛ</vt:lpstr>
      <vt:lpstr>ЖК ЛМ3_Семейная_Сбер</vt:lpstr>
      <vt:lpstr>ЖК ЛМ3</vt:lpstr>
      <vt:lpstr>ЖК Медовый_Семейная_Сбербанк</vt:lpstr>
      <vt:lpstr>ЖК Медовый</vt:lpstr>
      <vt:lpstr>Индивидуальные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Маркова</dc:creator>
  <cp:lastModifiedBy>Екатерина Маркова</cp:lastModifiedBy>
  <cp:lastPrinted>2024-05-20T08:12:38Z</cp:lastPrinted>
  <dcterms:created xsi:type="dcterms:W3CDTF">2019-02-27T13:48:07Z</dcterms:created>
  <dcterms:modified xsi:type="dcterms:W3CDTF">2024-10-23T09:09:33Z</dcterms:modified>
</cp:coreProperties>
</file>